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05" tabRatio="825"/>
  </bookViews>
  <sheets>
    <sheet name="Медицинское оборудование" sheetId="1" r:id="rId1"/>
    <sheet name="Реаб оборудование+оргтехника " sheetId="8" r:id="rId2"/>
    <sheet name="Обучение специалистов" sheetId="3" r:id="rId3"/>
    <sheet name="Информатизация" sheetId="4" r:id="rId4"/>
    <sheet name="Таблица деньги все" sheetId="6" r:id="rId5"/>
  </sheets>
  <definedNames>
    <definedName name="_xlnm.Print_Area" localSheetId="3">Информатизация!$A$1:$L$7</definedName>
    <definedName name="_xlnm.Print_Area" localSheetId="0">'Медицинское оборудование'!$A$1:$U$87</definedName>
    <definedName name="_xlnm.Print_Area" localSheetId="2">'Обучение специалистов'!$A$1:$M$14</definedName>
    <definedName name="_xlnm.Print_Area" localSheetId="1">'Реаб оборудование+оргтехника '!$A$1:$AI$42</definedName>
    <definedName name="_xlnm.Print_Area" localSheetId="4">'Таблица деньги все'!$A$1:$AC$5</definedName>
  </definedNames>
  <calcPr calcId="152511"/>
</workbook>
</file>

<file path=xl/calcChain.xml><?xml version="1.0" encoding="utf-8"?>
<calcChain xmlns="http://schemas.openxmlformats.org/spreadsheetml/2006/main">
  <c r="D53" i="8" l="1"/>
  <c r="B50" i="8"/>
  <c r="G28" i="8"/>
  <c r="G27" i="8"/>
  <c r="G26" i="8"/>
  <c r="G25" i="8"/>
  <c r="G24" i="8"/>
  <c r="J24" i="8"/>
  <c r="B27" i="8"/>
  <c r="D25" i="8"/>
  <c r="B25" i="8" s="1"/>
  <c r="D26" i="8"/>
  <c r="B26" i="8" s="1"/>
  <c r="D27" i="8"/>
  <c r="D28" i="8"/>
  <c r="B28" i="8" s="1"/>
  <c r="E25" i="8"/>
  <c r="E26" i="8"/>
  <c r="E27" i="8"/>
  <c r="E28" i="8"/>
  <c r="H25" i="8"/>
  <c r="H26" i="8"/>
  <c r="H27" i="8"/>
  <c r="H28" i="8"/>
  <c r="J25" i="8"/>
  <c r="J26" i="8"/>
  <c r="J27" i="8"/>
  <c r="J28" i="8"/>
  <c r="T28" i="8"/>
  <c r="AC24" i="8"/>
  <c r="B52" i="8" l="1"/>
  <c r="J41" i="8"/>
  <c r="H41" i="8"/>
  <c r="G41" i="8"/>
  <c r="E41" i="8"/>
  <c r="D41" i="8"/>
  <c r="B41" i="8"/>
  <c r="J40" i="8"/>
  <c r="H40" i="8" s="1"/>
  <c r="G40" i="8"/>
  <c r="E40" i="8" s="1"/>
  <c r="D40" i="8" l="1"/>
  <c r="B40" i="8" s="1"/>
  <c r="AG49" i="8" l="1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W49" i="8" s="1"/>
  <c r="X52" i="8"/>
  <c r="Y52" i="8"/>
  <c r="Y49" i="8" s="1"/>
  <c r="Z52" i="8"/>
  <c r="AA52" i="8"/>
  <c r="AA49" i="8" s="1"/>
  <c r="AB52" i="8"/>
  <c r="AC52" i="8"/>
  <c r="AD52" i="8"/>
  <c r="AE52" i="8"/>
  <c r="AE49" i="8" s="1"/>
  <c r="AF52" i="8"/>
  <c r="AG52" i="8"/>
  <c r="AH52" i="8"/>
  <c r="AI52" i="8"/>
  <c r="AI49" i="8" s="1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V50" i="8"/>
  <c r="W50" i="8"/>
  <c r="X50" i="8"/>
  <c r="Y50" i="8"/>
  <c r="Z50" i="8"/>
  <c r="AA50" i="8"/>
  <c r="AB50" i="8"/>
  <c r="AC50" i="8"/>
  <c r="AC49" i="8" s="1"/>
  <c r="AD50" i="8"/>
  <c r="AE50" i="8"/>
  <c r="AF50" i="8"/>
  <c r="AG50" i="8"/>
  <c r="AH50" i="8"/>
  <c r="AI50" i="8"/>
  <c r="K50" i="8"/>
  <c r="L50" i="8"/>
  <c r="M50" i="8"/>
  <c r="M49" i="8" s="1"/>
  <c r="N50" i="8"/>
  <c r="O50" i="8"/>
  <c r="P50" i="8"/>
  <c r="Q50" i="8"/>
  <c r="R50" i="8"/>
  <c r="S50" i="8"/>
  <c r="T50" i="8"/>
  <c r="U50" i="8"/>
  <c r="G23" i="8"/>
  <c r="G30" i="8"/>
  <c r="J30" i="8"/>
  <c r="J34" i="8"/>
  <c r="H34" i="8"/>
  <c r="G34" i="8"/>
  <c r="E34" i="8"/>
  <c r="D34" i="8"/>
  <c r="B34" i="8"/>
  <c r="J33" i="8"/>
  <c r="H33" i="8"/>
  <c r="G33" i="8"/>
  <c r="E33" i="8"/>
  <c r="D33" i="8"/>
  <c r="B33" i="8"/>
  <c r="J32" i="8"/>
  <c r="H32" i="8"/>
  <c r="G32" i="8"/>
  <c r="E32" i="8"/>
  <c r="D32" i="8"/>
  <c r="B32" i="8"/>
  <c r="J31" i="8"/>
  <c r="H31" i="8"/>
  <c r="G31" i="8"/>
  <c r="E31" i="8"/>
  <c r="D31" i="8"/>
  <c r="B31" i="8"/>
  <c r="H30" i="8"/>
  <c r="E30" i="8"/>
  <c r="D30" i="8"/>
  <c r="B30" i="8"/>
  <c r="J29" i="8"/>
  <c r="H29" i="8"/>
  <c r="G29" i="8"/>
  <c r="E29" i="8"/>
  <c r="D29" i="8"/>
  <c r="B29" i="8"/>
  <c r="U49" i="8" l="1"/>
  <c r="S49" i="8"/>
  <c r="Q49" i="8"/>
  <c r="O49" i="8"/>
  <c r="K49" i="8"/>
  <c r="AH49" i="8"/>
  <c r="AF49" i="8"/>
  <c r="AD49" i="8"/>
  <c r="AB49" i="8"/>
  <c r="Z49" i="8"/>
  <c r="X49" i="8"/>
  <c r="V49" i="8"/>
  <c r="T49" i="8"/>
  <c r="R49" i="8"/>
  <c r="P49" i="8"/>
  <c r="N49" i="8"/>
  <c r="L49" i="8"/>
  <c r="J21" i="8"/>
  <c r="J22" i="8"/>
  <c r="J23" i="8"/>
  <c r="H24" i="8"/>
  <c r="J20" i="8"/>
  <c r="E24" i="8"/>
  <c r="D24" i="8" l="1"/>
  <c r="B24" i="8" s="1"/>
  <c r="C49" i="8" l="1"/>
  <c r="F49" i="8"/>
  <c r="G52" i="8"/>
  <c r="J52" i="8"/>
  <c r="D21" i="6"/>
  <c r="D20" i="6"/>
  <c r="B20" i="6"/>
  <c r="B21" i="6"/>
  <c r="C15" i="6"/>
  <c r="E51" i="8"/>
  <c r="G51" i="8"/>
  <c r="J51" i="8"/>
  <c r="C17" i="3"/>
  <c r="D17" i="3"/>
  <c r="E17" i="3"/>
  <c r="F17" i="3"/>
  <c r="G17" i="3"/>
  <c r="B17" i="3"/>
  <c r="D21" i="3"/>
  <c r="E21" i="3"/>
  <c r="G21" i="3"/>
  <c r="B21" i="3"/>
  <c r="D20" i="3"/>
  <c r="E20" i="3"/>
  <c r="G20" i="3"/>
  <c r="B20" i="3"/>
  <c r="D19" i="3"/>
  <c r="E19" i="3"/>
  <c r="G19" i="3"/>
  <c r="B19" i="3"/>
  <c r="D18" i="3"/>
  <c r="E18" i="3"/>
  <c r="G18" i="3"/>
  <c r="B18" i="3"/>
  <c r="J19" i="8"/>
  <c r="G19" i="8"/>
  <c r="G18" i="8"/>
  <c r="J18" i="8"/>
  <c r="H18" i="8"/>
  <c r="G16" i="8"/>
  <c r="G15" i="8"/>
  <c r="G13" i="8"/>
  <c r="G12" i="8"/>
  <c r="G21" i="8"/>
  <c r="J14" i="8"/>
  <c r="H14" i="8"/>
  <c r="G14" i="8"/>
  <c r="E14" i="8"/>
  <c r="D14" i="8"/>
  <c r="B14" i="8"/>
  <c r="G6" i="3"/>
  <c r="E6" i="3"/>
  <c r="B6" i="3"/>
  <c r="G36" i="8"/>
  <c r="G37" i="8"/>
  <c r="G38" i="8"/>
  <c r="G39" i="8"/>
  <c r="E39" i="8" s="1"/>
  <c r="G35" i="8"/>
  <c r="H39" i="8"/>
  <c r="H38" i="8"/>
  <c r="E38" i="8"/>
  <c r="D38" i="8"/>
  <c r="B38" i="8" s="1"/>
  <c r="H37" i="8"/>
  <c r="E37" i="8"/>
  <c r="H36" i="8"/>
  <c r="E36" i="8"/>
  <c r="D36" i="8"/>
  <c r="B36" i="8"/>
  <c r="I49" i="8"/>
  <c r="G10" i="8"/>
  <c r="E10" i="8" s="1"/>
  <c r="J10" i="8"/>
  <c r="H10" i="8" s="1"/>
  <c r="P104" i="1"/>
  <c r="L104" i="1"/>
  <c r="L102" i="1"/>
  <c r="G87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3" i="1"/>
  <c r="L52" i="1"/>
  <c r="L53" i="1"/>
  <c r="I53" i="1" s="1"/>
  <c r="G53" i="1" s="1"/>
  <c r="L54" i="1"/>
  <c r="L55" i="1"/>
  <c r="I55" i="1" s="1"/>
  <c r="G55" i="1" s="1"/>
  <c r="L56" i="1"/>
  <c r="L57" i="1"/>
  <c r="I57" i="1" s="1"/>
  <c r="G57" i="1" s="1"/>
  <c r="L58" i="1"/>
  <c r="L59" i="1"/>
  <c r="I59" i="1" s="1"/>
  <c r="G59" i="1" s="1"/>
  <c r="L60" i="1"/>
  <c r="L61" i="1"/>
  <c r="I61" i="1" s="1"/>
  <c r="G61" i="1" s="1"/>
  <c r="L62" i="1"/>
  <c r="L63" i="1"/>
  <c r="I63" i="1" s="1"/>
  <c r="G63" i="1" s="1"/>
  <c r="L64" i="1"/>
  <c r="L65" i="1"/>
  <c r="I65" i="1" s="1"/>
  <c r="G65" i="1" s="1"/>
  <c r="L66" i="1"/>
  <c r="L67" i="1"/>
  <c r="I67" i="1" s="1"/>
  <c r="G67" i="1" s="1"/>
  <c r="L68" i="1"/>
  <c r="J68" i="1" s="1"/>
  <c r="L69" i="1"/>
  <c r="I69" i="1" s="1"/>
  <c r="G69" i="1" s="1"/>
  <c r="L70" i="1"/>
  <c r="J70" i="1" s="1"/>
  <c r="L71" i="1"/>
  <c r="I71" i="1" s="1"/>
  <c r="G71" i="1" s="1"/>
  <c r="L72" i="1"/>
  <c r="J72" i="1" s="1"/>
  <c r="L73" i="1"/>
  <c r="I73" i="1" s="1"/>
  <c r="G73" i="1" s="1"/>
  <c r="L74" i="1"/>
  <c r="J74" i="1" s="1"/>
  <c r="L75" i="1"/>
  <c r="I75" i="1" s="1"/>
  <c r="G75" i="1" s="1"/>
  <c r="L76" i="1"/>
  <c r="J76" i="1" s="1"/>
  <c r="L77" i="1"/>
  <c r="I77" i="1" s="1"/>
  <c r="G77" i="1" s="1"/>
  <c r="L78" i="1"/>
  <c r="J78" i="1" s="1"/>
  <c r="L79" i="1"/>
  <c r="I79" i="1" s="1"/>
  <c r="G79" i="1" s="1"/>
  <c r="L80" i="1"/>
  <c r="J80" i="1" s="1"/>
  <c r="L81" i="1"/>
  <c r="I81" i="1" s="1"/>
  <c r="G81" i="1" s="1"/>
  <c r="L82" i="1"/>
  <c r="J82" i="1" s="1"/>
  <c r="L83" i="1"/>
  <c r="I83" i="1" s="1"/>
  <c r="G83" i="1" s="1"/>
  <c r="L84" i="1"/>
  <c r="J84" i="1" s="1"/>
  <c r="L40" i="1"/>
  <c r="I40" i="1" s="1"/>
  <c r="G40" i="1" s="1"/>
  <c r="L41" i="1"/>
  <c r="I41" i="1" s="1"/>
  <c r="G41" i="1" s="1"/>
  <c r="L42" i="1"/>
  <c r="I42" i="1" s="1"/>
  <c r="G42" i="1" s="1"/>
  <c r="L43" i="1"/>
  <c r="I43" i="1" s="1"/>
  <c r="G43" i="1" s="1"/>
  <c r="L44" i="1"/>
  <c r="I44" i="1" s="1"/>
  <c r="G44" i="1" s="1"/>
  <c r="L45" i="1"/>
  <c r="I45" i="1" s="1"/>
  <c r="G45" i="1" s="1"/>
  <c r="L46" i="1"/>
  <c r="I46" i="1" s="1"/>
  <c r="G46" i="1" s="1"/>
  <c r="L47" i="1"/>
  <c r="I47" i="1" s="1"/>
  <c r="G47" i="1" s="1"/>
  <c r="L48" i="1"/>
  <c r="I48" i="1" s="1"/>
  <c r="G48" i="1" s="1"/>
  <c r="L49" i="1"/>
  <c r="I49" i="1" s="1"/>
  <c r="G49" i="1" s="1"/>
  <c r="L39" i="1"/>
  <c r="J39" i="1"/>
  <c r="I39" i="1"/>
  <c r="G30" i="1"/>
  <c r="L51" i="1"/>
  <c r="J51" i="1" s="1"/>
  <c r="I51" i="1"/>
  <c r="G51" i="1" s="1"/>
  <c r="L50" i="1"/>
  <c r="J50" i="1" s="1"/>
  <c r="I50" i="1"/>
  <c r="G50" i="1" s="1"/>
  <c r="G39" i="1"/>
  <c r="L38" i="1"/>
  <c r="J38" i="1"/>
  <c r="I38" i="1"/>
  <c r="G38" i="1"/>
  <c r="L37" i="1"/>
  <c r="J37" i="1"/>
  <c r="I37" i="1"/>
  <c r="G37" i="1"/>
  <c r="L36" i="1"/>
  <c r="J36" i="1"/>
  <c r="I36" i="1"/>
  <c r="G36" i="1"/>
  <c r="L35" i="1"/>
  <c r="J35" i="1"/>
  <c r="I35" i="1"/>
  <c r="G35" i="1"/>
  <c r="L34" i="1"/>
  <c r="J34" i="1"/>
  <c r="I34" i="1"/>
  <c r="G34" i="1"/>
  <c r="L33" i="1"/>
  <c r="J33" i="1"/>
  <c r="I33" i="1"/>
  <c r="G33" i="1"/>
  <c r="L32" i="1"/>
  <c r="J32" i="1"/>
  <c r="I32" i="1"/>
  <c r="G32" i="1"/>
  <c r="L31" i="1"/>
  <c r="J31" i="1"/>
  <c r="I31" i="1"/>
  <c r="G31" i="1"/>
  <c r="L30" i="1"/>
  <c r="J30" i="1" s="1"/>
  <c r="I30" i="1"/>
  <c r="L29" i="1"/>
  <c r="J29" i="1"/>
  <c r="I29" i="1"/>
  <c r="G29" i="1"/>
  <c r="L28" i="1"/>
  <c r="J28" i="1"/>
  <c r="I28" i="1"/>
  <c r="G28" i="1"/>
  <c r="L27" i="1"/>
  <c r="J27" i="1"/>
  <c r="I27" i="1"/>
  <c r="G27" i="1"/>
  <c r="L26" i="1"/>
  <c r="J26" i="1"/>
  <c r="I26" i="1"/>
  <c r="G26" i="1"/>
  <c r="L25" i="1"/>
  <c r="J25" i="1"/>
  <c r="I25" i="1"/>
  <c r="G25" i="1"/>
  <c r="L24" i="1"/>
  <c r="J24" i="1"/>
  <c r="I24" i="1"/>
  <c r="G24" i="1"/>
  <c r="L23" i="1"/>
  <c r="J23" i="1"/>
  <c r="I23" i="1"/>
  <c r="G23" i="1"/>
  <c r="L22" i="1"/>
  <c r="J22" i="1"/>
  <c r="I22" i="1"/>
  <c r="G22" i="1"/>
  <c r="L21" i="1"/>
  <c r="J21" i="1"/>
  <c r="I21" i="1"/>
  <c r="G21" i="1"/>
  <c r="L20" i="1"/>
  <c r="J20" i="1"/>
  <c r="I20" i="1"/>
  <c r="G20" i="1"/>
  <c r="L19" i="1"/>
  <c r="J19" i="1"/>
  <c r="I19" i="1"/>
  <c r="G19" i="1"/>
  <c r="L18" i="1"/>
  <c r="J18" i="1"/>
  <c r="I18" i="1"/>
  <c r="G18" i="1"/>
  <c r="L17" i="1"/>
  <c r="J17" i="1"/>
  <c r="I17" i="1"/>
  <c r="G17" i="1"/>
  <c r="L16" i="1"/>
  <c r="J16" i="1"/>
  <c r="I16" i="1"/>
  <c r="G16" i="1"/>
  <c r="L15" i="1"/>
  <c r="J15" i="1"/>
  <c r="I15" i="1"/>
  <c r="G15" i="1"/>
  <c r="L14" i="1"/>
  <c r="J14" i="1"/>
  <c r="I14" i="1"/>
  <c r="G14" i="1"/>
  <c r="L13" i="1"/>
  <c r="J13" i="1"/>
  <c r="I13" i="1"/>
  <c r="G13" i="1"/>
  <c r="L11" i="1"/>
  <c r="J11" i="1"/>
  <c r="I11" i="1"/>
  <c r="G11" i="1"/>
  <c r="L10" i="1"/>
  <c r="J10" i="1"/>
  <c r="I10" i="1"/>
  <c r="G10" i="1"/>
  <c r="L9" i="1"/>
  <c r="J9" i="1"/>
  <c r="I9" i="1"/>
  <c r="G9" i="1"/>
  <c r="L8" i="1"/>
  <c r="J8" i="1"/>
  <c r="I8" i="1"/>
  <c r="G8" i="1"/>
  <c r="L7" i="1"/>
  <c r="J7" i="1"/>
  <c r="I7" i="1"/>
  <c r="G7" i="1"/>
  <c r="L6" i="1"/>
  <c r="J6" i="1"/>
  <c r="I6" i="1"/>
  <c r="G6" i="1"/>
  <c r="L5" i="1"/>
  <c r="J5" i="1"/>
  <c r="I5" i="1"/>
  <c r="G5" i="1"/>
  <c r="D39" i="8" l="1"/>
  <c r="B39" i="8" s="1"/>
  <c r="D37" i="8"/>
  <c r="B37" i="8" s="1"/>
  <c r="D10" i="8"/>
  <c r="B10" i="8" s="1"/>
  <c r="J49" i="1"/>
  <c r="J66" i="1"/>
  <c r="I66" i="1"/>
  <c r="G66" i="1" s="1"/>
  <c r="J64" i="1"/>
  <c r="I64" i="1"/>
  <c r="G64" i="1" s="1"/>
  <c r="J62" i="1"/>
  <c r="I62" i="1"/>
  <c r="G62" i="1" s="1"/>
  <c r="J60" i="1"/>
  <c r="I60" i="1"/>
  <c r="G60" i="1" s="1"/>
  <c r="J58" i="1"/>
  <c r="I58" i="1"/>
  <c r="G58" i="1" s="1"/>
  <c r="J56" i="1"/>
  <c r="I56" i="1"/>
  <c r="G56" i="1" s="1"/>
  <c r="J54" i="1"/>
  <c r="I54" i="1"/>
  <c r="G54" i="1" s="1"/>
  <c r="J52" i="1"/>
  <c r="I52" i="1"/>
  <c r="G52" i="1" s="1"/>
  <c r="I82" i="1"/>
  <c r="G82" i="1" s="1"/>
  <c r="I78" i="1"/>
  <c r="G78" i="1" s="1"/>
  <c r="I74" i="1"/>
  <c r="G74" i="1" s="1"/>
  <c r="I70" i="1"/>
  <c r="G70" i="1" s="1"/>
  <c r="J41" i="1"/>
  <c r="I84" i="1"/>
  <c r="G84" i="1" s="1"/>
  <c r="I80" i="1"/>
  <c r="G80" i="1" s="1"/>
  <c r="I76" i="1"/>
  <c r="G76" i="1" s="1"/>
  <c r="I72" i="1"/>
  <c r="G72" i="1" s="1"/>
  <c r="I68" i="1"/>
  <c r="G68" i="1" s="1"/>
  <c r="J42" i="1"/>
  <c r="J40" i="1"/>
  <c r="J48" i="1"/>
  <c r="J47" i="1"/>
  <c r="J46" i="1"/>
  <c r="J45" i="1"/>
  <c r="J44" i="1"/>
  <c r="J43" i="1"/>
  <c r="M87" i="1" l="1"/>
  <c r="N87" i="1"/>
  <c r="P87" i="1"/>
  <c r="Q87" i="1"/>
  <c r="R87" i="1"/>
  <c r="S87" i="1"/>
  <c r="T87" i="1"/>
  <c r="U87" i="1"/>
  <c r="L87" i="1"/>
  <c r="J87" i="1"/>
  <c r="I87" i="1"/>
  <c r="I103" i="1" l="1"/>
  <c r="L86" i="1"/>
  <c r="M100" i="1"/>
  <c r="O100" i="1"/>
  <c r="P102" i="1"/>
  <c r="J106" i="1"/>
  <c r="I106" i="1"/>
  <c r="G106" i="1" s="1"/>
  <c r="J105" i="1"/>
  <c r="I105" i="1"/>
  <c r="G105" i="1" s="1"/>
  <c r="J103" i="1"/>
  <c r="J101" i="1"/>
  <c r="I101" i="1"/>
  <c r="G101" i="1" s="1"/>
  <c r="J11" i="8"/>
  <c r="H11" i="8" s="1"/>
  <c r="G11" i="8"/>
  <c r="P100" i="1" l="1"/>
  <c r="G103" i="1"/>
  <c r="M12" i="3"/>
  <c r="L12" i="3"/>
  <c r="E13" i="8"/>
  <c r="E15" i="8"/>
  <c r="E16" i="8"/>
  <c r="G17" i="8"/>
  <c r="J13" i="8"/>
  <c r="J15" i="8"/>
  <c r="J16" i="8"/>
  <c r="J17" i="8"/>
  <c r="H13" i="8"/>
  <c r="H15" i="8"/>
  <c r="H16" i="8"/>
  <c r="H17" i="8"/>
  <c r="E17" i="8" l="1"/>
  <c r="G50" i="8"/>
  <c r="D16" i="8"/>
  <c r="B16" i="8" s="1"/>
  <c r="D13" i="8"/>
  <c r="B13" i="8" s="1"/>
  <c r="D17" i="8"/>
  <c r="D15" i="8"/>
  <c r="B15" i="8" s="1"/>
  <c r="J8" i="8" l="1"/>
  <c r="J9" i="8"/>
  <c r="J12" i="8"/>
  <c r="J50" i="8" s="1"/>
  <c r="H19" i="8"/>
  <c r="J7" i="8"/>
  <c r="E18" i="8"/>
  <c r="E19" i="8"/>
  <c r="E11" i="8"/>
  <c r="H12" i="8" l="1"/>
  <c r="J42" i="8"/>
  <c r="J53" i="8"/>
  <c r="J49" i="8" s="1"/>
  <c r="D12" i="8"/>
  <c r="B12" i="8" s="1"/>
  <c r="D18" i="8"/>
  <c r="B18" i="8" s="1"/>
  <c r="E12" i="8"/>
  <c r="D19" i="8"/>
  <c r="B19" i="8" s="1"/>
  <c r="B17" i="8"/>
  <c r="D11" i="8"/>
  <c r="K12" i="3"/>
  <c r="E11" i="3"/>
  <c r="B11" i="3"/>
  <c r="D12" i="3"/>
  <c r="I12" i="3"/>
  <c r="J12" i="3"/>
  <c r="G20" i="8"/>
  <c r="D20" i="8"/>
  <c r="B20" i="8" s="1"/>
  <c r="B11" i="8" l="1"/>
  <c r="E35" i="8"/>
  <c r="Y5" i="6" l="1"/>
  <c r="B7" i="3"/>
  <c r="B8" i="3"/>
  <c r="B9" i="3"/>
  <c r="B10" i="3"/>
  <c r="G7" i="3"/>
  <c r="G8" i="3"/>
  <c r="E8" i="3" s="1"/>
  <c r="G9" i="3"/>
  <c r="E9" i="3" s="1"/>
  <c r="G10" i="3"/>
  <c r="E10" i="3" s="1"/>
  <c r="D23" i="8"/>
  <c r="B23" i="8" s="1"/>
  <c r="G22" i="8"/>
  <c r="E22" i="8" s="1"/>
  <c r="E21" i="8"/>
  <c r="G8" i="8"/>
  <c r="G9" i="8"/>
  <c r="D9" i="8" s="1"/>
  <c r="B9" i="8" s="1"/>
  <c r="E20" i="8"/>
  <c r="G7" i="8"/>
  <c r="D7" i="8" s="1"/>
  <c r="H8" i="8"/>
  <c r="H9" i="8"/>
  <c r="H20" i="8"/>
  <c r="H21" i="8"/>
  <c r="H22" i="8"/>
  <c r="H23" i="8"/>
  <c r="H35" i="8"/>
  <c r="H51" i="8" s="1"/>
  <c r="H52" i="8"/>
  <c r="E23" i="8"/>
  <c r="H7" i="8"/>
  <c r="E7" i="8"/>
  <c r="K42" i="8"/>
  <c r="L42" i="8"/>
  <c r="M42" i="8"/>
  <c r="L85" i="1"/>
  <c r="J86" i="1"/>
  <c r="H12" i="3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N42" i="8"/>
  <c r="H53" i="8" l="1"/>
  <c r="E8" i="8"/>
  <c r="G53" i="8"/>
  <c r="G49" i="8" s="1"/>
  <c r="B18" i="6"/>
  <c r="D52" i="8"/>
  <c r="D18" i="6" s="1"/>
  <c r="G12" i="3"/>
  <c r="E7" i="3"/>
  <c r="E12" i="3" s="1"/>
  <c r="B12" i="3"/>
  <c r="E52" i="8"/>
  <c r="E50" i="8"/>
  <c r="H42" i="8"/>
  <c r="J104" i="1"/>
  <c r="J102" i="1"/>
  <c r="I102" i="1"/>
  <c r="J85" i="1"/>
  <c r="I85" i="1"/>
  <c r="G85" i="1" s="1"/>
  <c r="E9" i="8"/>
  <c r="D21" i="8"/>
  <c r="D22" i="8"/>
  <c r="B22" i="8" s="1"/>
  <c r="D8" i="8"/>
  <c r="D35" i="8"/>
  <c r="G42" i="8"/>
  <c r="B7" i="8"/>
  <c r="I86" i="1"/>
  <c r="G86" i="1" s="1"/>
  <c r="F5" i="6"/>
  <c r="B35" i="8" l="1"/>
  <c r="B51" i="8" s="1"/>
  <c r="B17" i="6" s="1"/>
  <c r="D51" i="8"/>
  <c r="D17" i="6" s="1"/>
  <c r="B8" i="8"/>
  <c r="B53" i="8" s="1"/>
  <c r="B19" i="6" s="1"/>
  <c r="D19" i="6"/>
  <c r="B21" i="8"/>
  <c r="D50" i="8"/>
  <c r="E53" i="8"/>
  <c r="E49" i="8" s="1"/>
  <c r="H50" i="8"/>
  <c r="W5" i="6"/>
  <c r="U5" i="6"/>
  <c r="E42" i="8"/>
  <c r="K5" i="6" s="1"/>
  <c r="L100" i="1"/>
  <c r="I104" i="1"/>
  <c r="G104" i="1" s="1"/>
  <c r="J100" i="1"/>
  <c r="H5" i="6"/>
  <c r="E5" i="6" s="1"/>
  <c r="G102" i="1"/>
  <c r="I100" i="1"/>
  <c r="D42" i="8"/>
  <c r="B42" i="8"/>
  <c r="B5" i="6" s="1"/>
  <c r="P5" i="6"/>
  <c r="R5" i="6"/>
  <c r="B49" i="8" l="1"/>
  <c r="B16" i="6"/>
  <c r="B15" i="6" s="1"/>
  <c r="D16" i="6"/>
  <c r="D15" i="6" s="1"/>
  <c r="D49" i="8"/>
  <c r="T5" i="6"/>
  <c r="M5" i="6"/>
  <c r="J5" i="6" s="1"/>
  <c r="G100" i="1"/>
  <c r="D5" i="6"/>
  <c r="O5" i="6"/>
</calcChain>
</file>

<file path=xl/sharedStrings.xml><?xml version="1.0" encoding="utf-8"?>
<sst xmlns="http://schemas.openxmlformats.org/spreadsheetml/2006/main" count="935" uniqueCount="405">
  <si>
    <t>Название субъекта Российской Федерации</t>
  </si>
  <si>
    <t>Имеющееся в организации медицинское оборудование</t>
  </si>
  <si>
    <t xml:space="preserve">наличие в организации специалистов соответсвующей квалификации для работы на медицинском оборудовании, планируемом к приобретению </t>
  </si>
  <si>
    <t>количество, шт.</t>
  </si>
  <si>
    <t xml:space="preserve">название медицинского оборудования </t>
  </si>
  <si>
    <t xml:space="preserve">наличие мероприятий по повышению квалификации (обучению, переобучению) специалистов организации для работы на медицинском оборудовании, планируемом к приобретению </t>
  </si>
  <si>
    <t xml:space="preserve">название нарушенных функций организма, на восстановление (компенсацию) которых направлены реабилитационные мероприятия с использованием медицинского оборудования </t>
  </si>
  <si>
    <t xml:space="preserve">*Указываются направления реабилитации и абилитации инвалидов в соответствии со статьей 9 Федерального закона от 24.11.1995 № 181-ФЗ "О социальной защите инвалидов в Российской Федерации". </t>
  </si>
  <si>
    <t>Информация об организациях региона, подлежащих включению в систему комплексной реабилитации инвалидов, которые планируется оснащать медицинским оборудованием,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</si>
  <si>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Общая информация об организации, которую планируется оснащать медицинским оборудованием</t>
  </si>
  <si>
    <t>полное название организации</t>
  </si>
  <si>
    <t>направление реабилитации и абилитации инвалидов*, реализуемое в организации</t>
  </si>
  <si>
    <t>источники финансирования организации на осуществление медицинской реабилитации</t>
  </si>
  <si>
    <t>условия, в которых планируется осуществление медицинской реабилитации с использованием медицинского оборудования (амбулаторно/в дневном стационаре/ стационарно)</t>
  </si>
  <si>
    <t>средняя стоимость единицы планируемого к приобретению медицинского оборудования, тыс. руб.</t>
  </si>
  <si>
    <r>
      <t>наличие у организации лицензии на осуществление соответствующей медицинской деятельности с использованием медицинского оборудования, пданируемого к приобретению (да/нет),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вид деятельности (при наличии лицензии)</t>
    </r>
  </si>
  <si>
    <t>количество часов обучения</t>
  </si>
  <si>
    <t>сфера деятельности специалистов, которых планируется обучать**</t>
  </si>
  <si>
    <t>** Специалисты в разных сферах деятельности учитываются отдельно.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</si>
  <si>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</si>
  <si>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</si>
  <si>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</si>
  <si>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</si>
  <si>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</si>
  <si>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</si>
  <si>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</si>
  <si>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</si>
  <si>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</si>
  <si>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</si>
  <si>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</si>
  <si>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</si>
  <si>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</si>
  <si>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</si>
  <si>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</si>
  <si>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средняя стоимость единицы планируемой к приобретению техники, оргтехники, программного обеспечения,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</si>
  <si>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</si>
  <si>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мероприятия по обучению специалистов*</t>
  </si>
  <si>
    <t>объем средств бюджета субъекта Российской Федерации, тыс. руб.</t>
  </si>
  <si>
    <t>объем средств субсидии из федерального бюджета, тыс. руб.</t>
  </si>
  <si>
    <t>общий объем средств,        тыс. руб.</t>
  </si>
  <si>
    <t>доля средств бюджета субъекта Российской Федерации от общего объема средств,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</si>
  <si>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</si>
  <si>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</si>
  <si>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</si>
  <si>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название планируемого к приобретению медицинского оборудования за счет средств субсидии из федерального бюджета в соответствии с приказом Минздрава России от 29.12.2012                 № 1705н с указанием номера приложения**</t>
  </si>
  <si>
    <t>число специалистов, которых планируется обучать, чел.**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</si>
  <si>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</si>
  <si>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</si>
  <si>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</si>
  <si>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</si>
  <si>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</si>
  <si>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** Указывается соответствующий пункт (пункты) перечня мероприятий согласно проекту региональной программы.</t>
  </si>
  <si>
    <t>** Каждая позиция планируемого к приобретению медицинского оборудования указывается отдельно, а также указывается соответствующий пункт (пункты) перечня мероприятий согласно проекту региональной программы.</t>
  </si>
  <si>
    <t>план по приобретению (название, количество)**</t>
  </si>
  <si>
    <t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</si>
  <si>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</si>
  <si>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</si>
  <si>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</si>
  <si>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</si>
  <si>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Медицинское оборудование, которое планируется приобрести в организацию за счет средств субсидии из федерального бюджета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</si>
  <si>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2020 год, тыс. руб.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</si>
  <si>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</si>
  <si>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>общий объем средств,        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</si>
  <si>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</si>
  <si>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</si>
  <si>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</si>
  <si>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</si>
  <si>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 xml:space="preserve">Камчатский край </t>
  </si>
  <si>
    <t>краевой бюджет</t>
  </si>
  <si>
    <t>Медицинская реабилитация</t>
  </si>
  <si>
    <t>ГБУЗ КК "Петропавловск-Камчатская городская больница № 2"</t>
  </si>
  <si>
    <t>нарушения нижних конечностей</t>
  </si>
  <si>
    <t>дневной стационар</t>
  </si>
  <si>
    <t>Да. лицензия по профилю "Медицинская реабилитация"</t>
  </si>
  <si>
    <t>врач травматолог -ортопед</t>
  </si>
  <si>
    <t>обучение</t>
  </si>
  <si>
    <t>невролог</t>
  </si>
  <si>
    <t xml:space="preserve"> не требуется</t>
  </si>
  <si>
    <t xml:space="preserve">нарушения центральной нервной системы и оппорно-двигательного аппарата </t>
  </si>
  <si>
    <t xml:space="preserve"> </t>
  </si>
  <si>
    <t>врач невролог и врач травматолог-ортопед</t>
  </si>
  <si>
    <t>врач травматолог-ортопед</t>
  </si>
  <si>
    <t>нет</t>
  </si>
  <si>
    <t>ГБУЗ КК "Петропавловск-Камчатская городская больница № 1</t>
  </si>
  <si>
    <t xml:space="preserve">ГБУЗ КК "Камчатская краевая детская больница" </t>
  </si>
  <si>
    <t>курсы обучения специалистов</t>
  </si>
  <si>
    <t>медицинская реабилитация</t>
  </si>
  <si>
    <t>не требуется</t>
  </si>
  <si>
    <t xml:space="preserve">нарушения центральнойи периферической нервной стстемы </t>
  </si>
  <si>
    <t>круглосуточный стационар</t>
  </si>
  <si>
    <t>врач кардиологг и невролог</t>
  </si>
  <si>
    <t>1.2.7. поворачивающее устройство для подъема и поворачивания подушек, перемещение простыней (устройства для поддержания отдельных участков тела человека, лежащего в кровати)</t>
  </si>
  <si>
    <t>ортезы на брюшную полость</t>
  </si>
  <si>
    <t>массажная кушетка</t>
  </si>
  <si>
    <t>средства для тренировки памяти</t>
  </si>
  <si>
    <t>средства обучения и развития способности понимать причину и следствие</t>
  </si>
  <si>
    <t xml:space="preserve">обучение </t>
  </si>
  <si>
    <t>средства для тренировки внимания</t>
  </si>
  <si>
    <t xml:space="preserve">велотренажеры </t>
  </si>
  <si>
    <t>ГБУЗ КК "Петропавловск-Камчатская городская больница № 1"</t>
  </si>
  <si>
    <t>средства бюджета Камчатского края</t>
  </si>
  <si>
    <t>Имеется лицензия по профилю "Медицинская реабилитация"</t>
  </si>
  <si>
    <t xml:space="preserve">нарушения центральной нервной системы и опорно-двигательного аппарата </t>
  </si>
  <si>
    <t>Имеется  лицензия по профилю "Медицинская реабилитация"</t>
  </si>
  <si>
    <t>врач кардиолог и невролог</t>
  </si>
  <si>
    <t xml:space="preserve">нарушения центральной и периферической нервной системы </t>
  </si>
  <si>
    <t xml:space="preserve">тренажеры для разработки нижних конечностей </t>
  </si>
  <si>
    <t>Камчатский край</t>
  </si>
  <si>
    <t>финансовое обеспечение мероприятия, тыс. руб.</t>
  </si>
  <si>
    <t>КГАУ СЗ "Камчатский специальный дом ветеранов"</t>
  </si>
  <si>
    <t>брусья для ходьбы (2); костыли; ходунки; трости; кресла-коляски; ступенькоход (1); подъемник гидравлический для акватренажеров (2)</t>
  </si>
  <si>
    <t>оборудование для сенсорной комнаты (2); тестовые методики; средства для тренировки памяти, внимания и т.п.; песочный стол (2)</t>
  </si>
  <si>
    <t>оборудование для сенсорной комнаты (1)</t>
  </si>
  <si>
    <t>видеоаппаратура (2); аудиоаппаратура (2); экран (2); кинопроектор (2)</t>
  </si>
  <si>
    <t xml:space="preserve">вспомогательные средства для обучения драматическому искусству и танцам </t>
  </si>
  <si>
    <t>беговая дорожка (1); динамический параподиум (1); тренажеры для верхних и нижних конечностей (7); акватренажеры (6)</t>
  </si>
  <si>
    <t>беговые (роликовые) дорожки (1)</t>
  </si>
  <si>
    <t>вспомогательные средства для надевания носков и колготок (10)</t>
  </si>
  <si>
    <t xml:space="preserve">Стенд и оборудование для развития мелкой моторики (4), жилой модуль "кухня" с кухонной мебелью, кухонной утварью (2); доска гладильная (2), машинка швейная (1); стол механотерапии (1); наборы массажных </t>
  </si>
  <si>
    <t>средства для рисования и рукописи</t>
  </si>
  <si>
    <t>велотренажеры (1)</t>
  </si>
  <si>
    <t>спортивное оборудование и инвентарь универсального назначения (2)</t>
  </si>
  <si>
    <t>модули для закрепления ручных действий с бытовывми предметами (6)</t>
  </si>
  <si>
    <t>учебно-тренировочные настенные модули с прорезями для развития целенаправленных движений рук, зрительно-моторной координации (1)</t>
  </si>
  <si>
    <t>КГАУ СЗ "Камчатский центр помощи семье и детям"</t>
  </si>
  <si>
    <t>компьютеры в сборе 7 шт.</t>
  </si>
  <si>
    <t xml:space="preserve">Интерактивный стол логопеда </t>
  </si>
  <si>
    <t>оборудование для песочной терапии   (1)</t>
  </si>
  <si>
    <t>оборудование для песочной терапии (3 )</t>
  </si>
  <si>
    <t>набор детской мебели 1 шт.</t>
  </si>
  <si>
    <t xml:space="preserve">средства для обучения способности обращаться с деньгами                  </t>
  </si>
  <si>
    <t xml:space="preserve">вспомогательные средства для обучения музыкальному искусству   </t>
  </si>
  <si>
    <t>беговые (роликовые) дорожки  1 шт.</t>
  </si>
  <si>
    <t xml:space="preserve">модули для перешагивания 1 шт   </t>
  </si>
  <si>
    <t>программное  обеспечение для компьютерной обработки результатов тестирования , 10 шт.</t>
  </si>
  <si>
    <t>Коррекционно-развивающий комплект  3 шт</t>
  </si>
  <si>
    <t>оборудование для сенсорной комнаты</t>
  </si>
  <si>
    <t xml:space="preserve">средства для тренировки внимания </t>
  </si>
  <si>
    <t xml:space="preserve">набор игрушек </t>
  </si>
  <si>
    <t>средства обучения  основам геометрии</t>
  </si>
  <si>
    <t xml:space="preserve">вспомогательные средства , заисывающие, воспроизводящие и отображающие звуко- и видеоинформацию </t>
  </si>
  <si>
    <t>гимнастическая лестница 1 шт.</t>
  </si>
  <si>
    <t>модули для подлезания 5 шт</t>
  </si>
  <si>
    <t>программное обеспечение Методика диагностики пространственного мышления и моделирующей деятельности детей 3 шт.</t>
  </si>
  <si>
    <t>рабочие материалы для коррекции</t>
  </si>
  <si>
    <t xml:space="preserve">средства для тренировки памяти      </t>
  </si>
  <si>
    <t xml:space="preserve">настольные игры </t>
  </si>
  <si>
    <t xml:space="preserve">средства обучения  пониманию измерения размеров и емкости    </t>
  </si>
  <si>
    <t xml:space="preserve">средства для рисования и рукописи  </t>
  </si>
  <si>
    <t>спортивное оборудование и инвентарь универсального назначения</t>
  </si>
  <si>
    <t>тренажеры для укрепления позвоночника 1 ш</t>
  </si>
  <si>
    <t>программное обеспечение Методика "Логопедическое обследование детей" (В.М. Акименко)              1 шт.</t>
  </si>
  <si>
    <t xml:space="preserve">тестовые методики для психологической диагностики и консультирования </t>
  </si>
  <si>
    <t xml:space="preserve">средства обучения и развития способности понимать причину и следствие  </t>
  </si>
  <si>
    <t xml:space="preserve">геометрический мягкий конструктор </t>
  </si>
  <si>
    <t>средства обучения способности различать врем</t>
  </si>
  <si>
    <t>модули для метания 1 шт.</t>
  </si>
  <si>
    <t>тренажеры для разработки нижних конечностей 1 шт</t>
  </si>
  <si>
    <t>программное обеспечение Методика диагностики и коррекции конструктивной деятельности 1 шт.</t>
  </si>
  <si>
    <t>средства обучения последовательности действий</t>
  </si>
  <si>
    <t xml:space="preserve">средства раннего обучения способности считать   </t>
  </si>
  <si>
    <t>велотренажер  1 шт.</t>
  </si>
  <si>
    <t>программное обеспечение Методика профилактики и коррекции четырех видов дисграфии  1шт</t>
  </si>
  <si>
    <t>средства обучения способности классифицироват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</si>
  <si>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«Здоровье» и т.д</t>
  </si>
  <si>
    <t>Практические аспекты адаптивной физической культуры</t>
  </si>
  <si>
    <t>адаптивная физкультура</t>
  </si>
  <si>
    <t>Организация и методика помощи детям и взрослым с расстройствами аутистического спектра (РАС)</t>
  </si>
  <si>
    <t>психология</t>
  </si>
  <si>
    <t>Системная модель ранней помощи для детей с РАС и их семей (приглашение специалиста)</t>
  </si>
  <si>
    <t>психология, педагогика</t>
  </si>
  <si>
    <t>Классификация спортсменов – спорт лиц с поражением опорно-двигательного аппарата</t>
  </si>
  <si>
    <t xml:space="preserve">КГБУ «Центр спортивной подготовки по адаптивным видам спорта Камчатского края» (КГБУ ЦСП по АВС) </t>
  </si>
  <si>
    <t>КГАУ "Камчатский центр психолого-педагогической реабилитации и коррекции"</t>
  </si>
  <si>
    <t>-</t>
  </si>
  <si>
    <t>ИТОГО:</t>
  </si>
  <si>
    <t>тренер по адаптивной физкультуре</t>
  </si>
  <si>
    <t>8. 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гимнатическое оборудование, тренажор "Здоровье" (комплект)</t>
  </si>
  <si>
    <t>оборудование для песочной терапии (комплект)</t>
  </si>
  <si>
    <t>средства для тренировки памяти (комплект)</t>
  </si>
  <si>
    <t>тестовые методики для психологической диагностики и консультирования.  (комплект)</t>
  </si>
  <si>
    <t>тренажеры для укрепления позвоночника (комплект)</t>
  </si>
  <si>
    <t>Спортивное оборудование и инвентарь универсального назначения, включая мячи для различных спортивных игр, гимнастическое оборудование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</si>
  <si>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</si>
  <si>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 xml:space="preserve">Предельный уровень софинансирования  расходного обязательства субъекта Российской Федерации из федерального бюджета на 2021 год, %
 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</si>
  <si>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</si>
  <si>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>общий объем средств субсидии из федерального бюджета, запланированных на приобретение медицинского оборудования в 2021 году,                               тыс. руб.</t>
  </si>
  <si>
    <t>доля средств субсидии из федерального бюджета, запланированных на приобретение медицинского оборудования,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</si>
  <si>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приобретение медицинского оборудования в 2021 году, тыс. руб.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</si>
  <si>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</si>
  <si>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 xml:space="preserve">Общий объем средств субсидии из федерального бюджета, запланированных на приобретение оборудования в 2021 году, тыс. руб. </t>
  </si>
  <si>
    <t>Доля средств субсидии из федерального бюджета, запланированных на приобретение оборудования,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</si>
  <si>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оборудования в 2021 году, тыс. руб.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</si>
  <si>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</si>
  <si>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2021 году, тыс. руб.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</si>
  <si>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2021 году,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</si>
  <si>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</si>
  <si>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проведение мероприятий по обучению в 2021 году, тыс. руб.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</si>
  <si>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2021 году,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</si>
  <si>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</si>
  <si>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2021 году, тыс. руб.</t>
  </si>
  <si>
    <t>Объем средств, запланированных на приобретение медицинского оборудования, в 2021 году</t>
  </si>
  <si>
    <t>Объем средств, запланированных на приобретение реабилитационного оборудования, в 2021 году</t>
  </si>
  <si>
    <t>Объем средств, запланированных на приобретение компьютерной техники, оргтехники и программного обеспечения, в 2021 году</t>
  </si>
  <si>
    <t>Объем средств, запланирвоанных на проведение мероприятий по обучению специалистов, в 2021 году</t>
  </si>
  <si>
    <t>Объем средств, запланированных на создание, эксплуатацию, развитие (доработку) информационной системы субъекта Российской Федерации, в 2021 году</t>
  </si>
  <si>
    <t>Социальная реабилитация уязвимых категорий населения</t>
  </si>
  <si>
    <t>Реабилитационная работа в социальной сфере</t>
  </si>
  <si>
    <t>компьютер и программное обеспечение - 2 шт.</t>
  </si>
  <si>
    <t>Учебно-тренировочные настенные модули с прорезями для развития целенаправленных движений рук, зрительно-моторной координации 2шт;</t>
  </si>
  <si>
    <t xml:space="preserve">Учебно-тренировочные настенные модули с прорезями для развития целенаправленных движений рук, зрительно-моторной координации  5 шт;                                  </t>
  </si>
  <si>
    <t>ходунки 1шт</t>
  </si>
  <si>
    <t>Мнемосхемы, в том числе тактильные и звуковые, предупреждающие указатели 1шт</t>
  </si>
  <si>
    <t xml:space="preserve">Оборудование для сенсорной комнаты </t>
  </si>
  <si>
    <t xml:space="preserve">Тестовые методики. 
Тестовые методики для психологической диагностики и консультирования.
Тестовые методики для психолого-педагогической диагностики и консультирования
</t>
  </si>
  <si>
    <t>Шариковый бассейн 1шт;</t>
  </si>
  <si>
    <t>Тестовые методики для педагогической диагностики и консультирования 1комплект;</t>
  </si>
  <si>
    <t>Компьютеры, вспомогательные и альтернативные принадлежности для компьютеров 1шт;</t>
  </si>
  <si>
    <t>фотопринтер 2 шт;</t>
  </si>
  <si>
    <t>Набор массажных мячей 1шт</t>
  </si>
  <si>
    <t>Терминалы для общественной информации   2шт;</t>
  </si>
  <si>
    <t>Песочный стол 1шт</t>
  </si>
  <si>
    <t xml:space="preserve">Набор игрушек </t>
  </si>
  <si>
    <t>Шведская стенка 5 шт;</t>
  </si>
  <si>
    <t>модуль для метания 1шт;</t>
  </si>
  <si>
    <t>КГАУ СЗ "Паланский комплексный центр социального обслуживания населения"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</si>
  <si>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</t>
  </si>
  <si>
    <t>КГАСУ СЗ "Паратунский дом-интернат для престарелых и инвалидов"</t>
  </si>
  <si>
    <t>Кресло-коляска с электроприводом, малогабаритная - 2 шт.</t>
  </si>
  <si>
    <t>Сенсорная комната "Стандрат"</t>
  </si>
  <si>
    <t xml:space="preserve">Оборудование для песочной терапии - Световой стол для песочной анимации «Профи»,прочное небьющееся оргстекло, в наборе — каленое стекло. Материал — ламинированная древесностружечная плита (ЛДСП), подсветка — светодиодная (белая), бортики — 4 см.Кварцевый песок  (5 кг)
Набор гребней для песка (4 шт.)
Разравниватель для песка
</t>
  </si>
  <si>
    <t xml:space="preserve">Оптические средства для слабовидящих, предназначенные для рисования, чтения, письма (лупы, линзы, накладные оптические средства) - Портативное устройство PEARL </t>
  </si>
  <si>
    <t>100,00</t>
  </si>
  <si>
    <t>Беговая дорожка-1шт, массажная кушетка-2шт,  велотренажер-1шт, силовой тренажер-1шт, мячи для различных спортивных игр</t>
  </si>
  <si>
    <t>Шведская стенка-2шт</t>
  </si>
  <si>
    <t>Подъемные устройства-3шт</t>
  </si>
  <si>
    <t>Устройства для защиты кресел-колясок или пользователей креслом-коляской от солнечных лучей и осадков-15шт</t>
  </si>
  <si>
    <t>Средства обучения и развития способности понимать причину и следствие - Игровой набор "Ассоциации"</t>
  </si>
  <si>
    <t>Модуль для метания-2шт</t>
  </si>
  <si>
    <t>Брусья реабилитационные-1шт</t>
  </si>
  <si>
    <t>Модуль для перешагивания-4шт</t>
  </si>
  <si>
    <t>Вспомогательные средства для абсорбирования мочи и испражнений-пеленки одноразовые (300уп), подгузники "L"(500уп)</t>
  </si>
  <si>
    <t>Фитболл-2шт</t>
  </si>
  <si>
    <t>Жилой модуль «Кухня» с кухонной мебелью, адаптированной к потребностям инвалидов и ассистивными устройствами в комплекте: держатель для нарезки лука, прихватка  силиконовая (комплект 2 шт), индикатор уровня жидкости звуковибрационный, держатель для нарезки овощей дольками,картофелечистка электрическая,специальный нож, адаптированный для инвалидов с ручкой,
 набор посуды для индукционной плиты (нержавейка), весы кухонные с речевым выходом, кухонный  дозатор сливочного масла, универсальная резательная машина, ограничитель на тарелку, нож  для чистки овощей овощей, разделитель для яиц, комплект малых средств реабилитации, столик для инвалидной коляски, комплект, ложка+вилка для инвалидов, сушилка для посуды, сырорезка, тёрка шестигранная универсальная, пресс  для выжимания кухонных полотенец, разделочная доска универсальная (с приспособлениями), микроволновая печь, яйцерезка - комплект  1 шт.</t>
  </si>
  <si>
    <t>Вспомогательные средства для обучения музыкальному искусству - интерактивная музыкальная система</t>
  </si>
  <si>
    <t>Приспособление для изменения позы в постели - веревочная лестница - 60 шт.</t>
  </si>
  <si>
    <t>Модули для закрепления ручных действий с бытовыми предметами - Комплект тренажеров, исполнение 404.00. "Я Могу!" 
(в составе: 1. Тренажер для сгибания-разгибания пальцев. 2. Тренажер «Панель с винтами». 3. Тренажер «Панель с гайками». 4. Тренажер «Лесенка для пальцев». 5. Тренажер «Спираль-горизонталь». 6. Тренажер «Спираль-вертикаль». 7. Тренажер «Винтовое вращение». 8. Тренажер для развития координации движений рук с парными отверстиями и фигурами. 9-10 Тренажер «Шнуровка»,  Тренажер для имитации движений рук в бытовой деятельности) - 1 шт.</t>
  </si>
  <si>
    <t xml:space="preserve">КГАУ СЗ "Елизовский психоневрологический интернат для детей "Ягодка" </t>
  </si>
  <si>
    <t>Кухонные весы, Приспособление для чистки овощей, Яйцерезки, Совки, щетки и веники для удаления пыли, Дидактические пособия рамки-вкладыши для коррекции мелкой моторики и двуручной координации, Учебно-тренировочные настенные модули с прорезями для развития целенаправленных движений рук, зрительно-моторной координации</t>
  </si>
  <si>
    <t>Ходунки (шагающие, на колесах, с опорой на предплечье, с подмышечной опорой, роллаторы)</t>
  </si>
  <si>
    <t>Оборудование для сенсорной комнаты, Тестовые методики для психолого-педагогической диагностики и консультирования</t>
  </si>
  <si>
    <t>Рабочие материалы для педагогической коррекции, Средства для обучения способности обращаться с деньгами</t>
  </si>
  <si>
    <t>Вспомогательные средства для обучения драматическому искусству и танцам</t>
  </si>
  <si>
    <t>Министерство социального развития и труда Камчатского края</t>
  </si>
  <si>
    <t>Министерство спорта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</si>
  <si>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</si>
  <si>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</si>
  <si>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культуры Камчатского края</t>
  </si>
  <si>
    <t>Агентство по занятости населения и миграционной политике Камчатского края</t>
  </si>
  <si>
    <t>ИТОГО</t>
  </si>
  <si>
    <t>кресло с высокими спинками и съемными подлокотниками для отдыха;</t>
  </si>
  <si>
    <t>ортез для коленного сустава (взрослым) код 106460</t>
  </si>
  <si>
    <t>информационный стенд (маркерный);</t>
  </si>
  <si>
    <t xml:space="preserve"> ортез для голеностопного сустава Код 109670</t>
  </si>
  <si>
    <t xml:space="preserve"> кресло-каталка</t>
  </si>
  <si>
    <t xml:space="preserve">Ортез для кисти (взрослым) код 106 470 </t>
  </si>
  <si>
    <t xml:space="preserve">нарушения верхних конечностей </t>
  </si>
  <si>
    <t>тренажер с биологической обратной связью для тренировки ходьбы</t>
  </si>
  <si>
    <t xml:space="preserve"> паралельные брусья и ступеньки для обучения ходьбы</t>
  </si>
  <si>
    <t>тренажеры для укрепления мышц бедра и голени Код  044824;042709</t>
  </si>
  <si>
    <t>комплект мягких модулей для зала лечебной физкультуры</t>
  </si>
  <si>
    <t xml:space="preserve">стол для кинезиотерапии Код 182380 </t>
  </si>
  <si>
    <t>велоэргометр роботизированный</t>
  </si>
  <si>
    <t>стабилоплптформа с биологической обратной связью Код 152680</t>
  </si>
  <si>
    <t>аппарат для роботизированной механотерапии нижних конечностей "Flex-F02"</t>
  </si>
  <si>
    <t>тренажер "Artpmot"К1; S3</t>
  </si>
  <si>
    <t>шведская стенка (комплект)</t>
  </si>
  <si>
    <t>средства бюджета</t>
  </si>
  <si>
    <t>кровати с одной или более секциями, подматрацные платформы, которые могут быть отрегулированны по высоте или углу, с помощью электрического механизма самими пользователем или обслуживающим  персоналом Код 118440</t>
  </si>
  <si>
    <t xml:space="preserve">комплект тренажера для ходьбы инвалидов "Rifton Pacer" </t>
  </si>
  <si>
    <t xml:space="preserve"> матрац с изменяемым профилем ложа Код 181218 (приказ 275)</t>
  </si>
  <si>
    <t>тренажер для реабилитации верхних и нижних конечностей</t>
  </si>
  <si>
    <t>опоры для ног и ступней Код 181015 (приказ 275)</t>
  </si>
  <si>
    <t>опоры для туловища Код 181018 (приказ 275)</t>
  </si>
  <si>
    <t>1.2.6. передвижной перемещающий подъемник Код 1236 (приказ 275)</t>
  </si>
  <si>
    <t>подголовник для шеи (подушечки для шеи) Код 181012 (приказ 275)</t>
  </si>
  <si>
    <t>1.2.10. подъемники кроватные Код 181212 (приказ 275)</t>
  </si>
  <si>
    <t>Противопролежневый матрац  (полиуретановый, гелевый, воздушный) Код 043309 (приказ 275)</t>
  </si>
  <si>
    <t xml:space="preserve"> штанга-консоль к кровати для самостоятельного подъема Код 123109 (приказ 275)</t>
  </si>
  <si>
    <t xml:space="preserve">1.3. Жилой модуль "Санитарная комната" с мебелью, адаптированной к потребностям инвалидов и ассистивными устройствами,с 1.3.9 по 1.3.20  Коды с 093303 по 091206 (приказ 275) </t>
  </si>
  <si>
    <t>ортезы на верхние конечности Код 0606 (приказ 275</t>
  </si>
  <si>
    <t>ортезы на нижние конечности код 1612 (приказ 275</t>
  </si>
  <si>
    <t>ортезы на позвоночник и череп Код 0603 (приказ 275)</t>
  </si>
  <si>
    <t xml:space="preserve"> лицензия по профилю "Медицинская реабилитация"</t>
  </si>
  <si>
    <t>кресла для ванны/душа (на колесиках),  доски для ванны, табуретки, спинки и сиденья Код 093303 (приказ 275)</t>
  </si>
  <si>
    <t>кресло -стул с санитарным оснащением для компенсации ограничений способности к передвижению Код 091203 (приказ 275)</t>
  </si>
  <si>
    <t>подлокотники и спинки туалетные, монтируемые на унитазах Код 091224 (приказ 275)</t>
  </si>
  <si>
    <t>раковины стационарные или переносные (биде) Код 093318 (приказ 275)</t>
  </si>
  <si>
    <t>таз с подставкой для умывания Код 193315 и 181506 (приказ 275)</t>
  </si>
  <si>
    <t>вспомогательные средства противоскользящие для обуви Код 090345 (приказ 275)устройство для самостоятельного подъема со стула Код 133109 (приказ 275)</t>
  </si>
  <si>
    <t>Вертикальные полки для стендов  Код 183603</t>
  </si>
  <si>
    <t>дидактические пособия рамки-вкладыши для коррекции мелкой моторики и двуручной координации Код 044812</t>
  </si>
  <si>
    <t xml:space="preserve"> завязки (узлы) со специальными застежками, шнуровки Код 090348;090351</t>
  </si>
  <si>
    <t>стол механотерапии Код 044812</t>
  </si>
  <si>
    <t>ГБУЗ КК "Петропавловск-Камчатская городская детская поликлиника № 2"</t>
  </si>
  <si>
    <t>масажная кушетка</t>
  </si>
  <si>
    <t xml:space="preserve">ортез для кисти (детский) код 106 470 </t>
  </si>
  <si>
    <t xml:space="preserve">нарушения костно-мыщшечной системы </t>
  </si>
  <si>
    <t xml:space="preserve"> врач по физической и реабилитационной медицине</t>
  </si>
  <si>
    <t>спортивные тренажеры</t>
  </si>
  <si>
    <t>Ортез для коленного сустава (детский) код 106460</t>
  </si>
  <si>
    <t xml:space="preserve"> нарушения костно-мышечной системы </t>
  </si>
  <si>
    <t>водолечебница</t>
  </si>
  <si>
    <t>ортез голеностопного сустава (детски) Код 109670</t>
  </si>
  <si>
    <t xml:space="preserve">стабилоплатформа с биологической обратной связью(детский)  Код 152680 </t>
  </si>
  <si>
    <t xml:space="preserve">нарушение центрально системы и костно-мышечной системы </t>
  </si>
  <si>
    <t>требуется</t>
  </si>
  <si>
    <t xml:space="preserve">велоэргометр роботизированный Код 140790 </t>
  </si>
  <si>
    <t>портативный пульксоксиметр Код 121380</t>
  </si>
  <si>
    <t>нарушение центральной нервнй системы и сердечно-сосудистой системы</t>
  </si>
  <si>
    <t>педиатр, невролог</t>
  </si>
  <si>
    <t>ГБУЗ КК "Петропавловск-Камчатская городская детская поликлиника № 1"</t>
  </si>
  <si>
    <t>интерактивная песочница</t>
  </si>
  <si>
    <t>психолог</t>
  </si>
  <si>
    <t>аппарат "Томатис"</t>
  </si>
  <si>
    <t>рабочие материалы для коррекции Код 0512 (приказ 275)</t>
  </si>
  <si>
    <t>тренажер "Гросса"</t>
  </si>
  <si>
    <t>средства для тренировки внимания Код 051209 (приказ 275)</t>
  </si>
  <si>
    <t>костюмы "Адели"</t>
  </si>
  <si>
    <t>средства обучения и развития способности понимать причину и следствие Код 051224 (приказ 275)</t>
  </si>
  <si>
    <t>костюмы "Атлант"</t>
  </si>
  <si>
    <t>тестовые методики для психологической диагностики и консультирования и психолого-педагогической диагностики и консультирования Код  042506</t>
  </si>
  <si>
    <t>велоэргометр</t>
  </si>
  <si>
    <t>тренажеры для укрепления мышц бедра и голени Код  044824 и 042709</t>
  </si>
  <si>
    <t>невролог, травматолог</t>
  </si>
  <si>
    <t>кушетка массажная</t>
  </si>
  <si>
    <t>тренажеры для укрепления позвоночника Код 044824 и 042709 (приказ 275)</t>
  </si>
  <si>
    <t>стол механотерапии Код 044812 (приказ 275)</t>
  </si>
  <si>
    <t xml:space="preserve">ГБУЗ КК "Петропавловск-Камчатская городская поликлиника № 3" </t>
  </si>
  <si>
    <t>стабилоплатформа</t>
  </si>
  <si>
    <t>аппараты "Artromot"К1; F</t>
  </si>
  <si>
    <t>наборы массажных валиков Код 044812 (приказ 275)</t>
  </si>
  <si>
    <t>ГБУЗ КК "Камчатская краевая детская больница"</t>
  </si>
  <si>
    <t>костюм "Адели"</t>
  </si>
  <si>
    <t>костюм "Атлант"</t>
  </si>
  <si>
    <t>вертикализатор</t>
  </si>
  <si>
    <t xml:space="preserve">невролог, хирург </t>
  </si>
  <si>
    <t>стол для механотерапии</t>
  </si>
  <si>
    <t>подъемник для ванн</t>
  </si>
  <si>
    <t>травматолог, невролог</t>
  </si>
  <si>
    <t>прикроватный роботизированный тренажер для циклических тренировок верхних и нижних конечностей 147370; 159790</t>
  </si>
  <si>
    <t xml:space="preserve">врач невролог и травматолог </t>
  </si>
  <si>
    <t xml:space="preserve"> обучение</t>
  </si>
  <si>
    <t>не ребуется</t>
  </si>
  <si>
    <t>III. Оборудование для сенсорной комнаты  Код 043609 (приказ 275)</t>
  </si>
  <si>
    <t>оборудование для логопедического кабинета (магнитофон, диктофон, метроном, зеркала, тонометр, набор логопедических шпателей и зондов, видеомагнитофон, видеокамера, оборудование для проведения музыкальных занятий</t>
  </si>
  <si>
    <t>ГБУЗ КК "Каачатская краевая больница им. А.С. Лукашевского"</t>
  </si>
  <si>
    <t>нврач -невролог; врач -травматолог</t>
  </si>
  <si>
    <t xml:space="preserve">Камчатская краевая боьница им. А.С. Лукашевского" </t>
  </si>
  <si>
    <t>компьютер и компьютерное программное обеспечение-1 шт.. (телемедицина)</t>
  </si>
  <si>
    <t>ГБУЗ КК "Петропавловск-Камчатская городская поликлиника № 3"</t>
  </si>
  <si>
    <t>компьютер и компьютерное программное обеспечение-1 шт. (телемедицина)</t>
  </si>
  <si>
    <t>Кушетка для массажа (2)</t>
  </si>
  <si>
    <t>Костыли вспомогательные (2)</t>
  </si>
  <si>
    <t>Костыли локтевые (2)</t>
  </si>
  <si>
    <t>Костыли с подлокотниками (2)</t>
  </si>
  <si>
    <t>Кресло-коляска с ручным приводом активного типа (2)</t>
  </si>
  <si>
    <t xml:space="preserve">Практические аспекты социальной и психологической реабилитации </t>
  </si>
  <si>
    <t xml:space="preserve">социальная, психологическая реабилитация (специалист по эрготерапии и др.) </t>
  </si>
  <si>
    <t xml:space="preserve">Устройства для поддержания отдельных участков тела человека, лежащего в кровати-регулируемая опора для спины - 100 шт; </t>
  </si>
  <si>
    <t>валик для позиционирования - 100 шт.</t>
  </si>
  <si>
    <t>КГАСУ СЗ "Елизовский дом-интернат психоневрологического типа"</t>
  </si>
  <si>
    <t xml:space="preserve">Функциональная кровать (25); костыли; ходунки; трости; кресла-коляски; ступенькоход (1); подъемник </t>
  </si>
  <si>
    <t>Стенд и оборудование для развития мелкой моторики (4), оборудование для песочной анимации</t>
  </si>
  <si>
    <t xml:space="preserve">Настольные игры ; наборы для творчества и рисования; </t>
  </si>
  <si>
    <t xml:space="preserve">Музыкальные инструменты; световое, звуковое  и проекционное оборудование; </t>
  </si>
  <si>
    <t>Оборудованный кабинет физеотерапии и массажа; кабинет личебной физкультуры;</t>
  </si>
  <si>
    <t xml:space="preserve">Тепличное преусадебное хозяйство </t>
  </si>
  <si>
    <t>Материалы для визуальной ориентации</t>
  </si>
  <si>
    <t>Интерактивный стол логопеда (ЛОГО 7 - 1 шт; ЛОГО 15 - 1 шт)</t>
  </si>
  <si>
    <t>Интерактивный стол логопеда (1)</t>
  </si>
  <si>
    <t>оборудование для песочной терапии   (Островок - 1 шт)</t>
  </si>
  <si>
    <t>оборудование для песочной терапии (2 )</t>
  </si>
  <si>
    <t>оборудование для сенсорной комнаты (2)</t>
  </si>
  <si>
    <t>Компьютеры с программным обеспечением 5 шт.</t>
  </si>
  <si>
    <t>Жилой модуль «Кухня» с кухонной мебелью, адаптированной к потребностям инвалидов и ассистивными устройствами</t>
  </si>
  <si>
    <t>Жилой модуль «Кухня» с кухонной мебелью, адаптированной к потребностям инвалидов и ассистивными устройствами - 1 комплект</t>
  </si>
  <si>
    <t>Подголовник для шеи (подушечки для шеи) 6 шт.</t>
  </si>
  <si>
    <t xml:space="preserve">Оборудование сенсорной комнаты 1 компл. </t>
  </si>
  <si>
    <t>Рабочие материалы для педагогической коррекции 1 комплект</t>
  </si>
  <si>
    <t>Вспомогательные средства для обучения драматическому искусству и танцам 5 шт.</t>
  </si>
  <si>
    <t>Беговые (роликовые) дорожки 1 шт.</t>
  </si>
  <si>
    <t>Оборудование для трудовой мастерской для обучения инвалидов, в том числе с нарушениями ментальных функций 1 комплект</t>
  </si>
  <si>
    <t>МФУ 1 шт.</t>
  </si>
  <si>
    <t>Жилой модуль «Спальня» с мебелью, адаптированной к потребностям инвалидов и ассистивными устройствами</t>
  </si>
  <si>
    <t>Таз с подставкой для умывания 10 шт.</t>
  </si>
  <si>
    <t>Тестовые методики для психологической диагностики и консультирования 1 комплект</t>
  </si>
  <si>
    <t>Модули для перешагивания 1 шт.</t>
  </si>
  <si>
    <t>Жилой модуль «Санитарная комната» с мебелью, адаптированной к потребностям инвалидов и ассистивными устройствами</t>
  </si>
  <si>
    <t>Одежда компрессионная (чулки противоотечные для рук, ног и других частей тела), бандажи 3 шт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</si>
  <si>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«Здоровье» и т.д. 1 комплект</t>
  </si>
  <si>
    <t>Слуховые аппараты 1 шт.</t>
  </si>
  <si>
    <t>Тренажеры для разработки нижних конечностей 1 комплект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</si>
  <si>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 40 шт.</t>
  </si>
  <si>
    <t>Тренажеры для укрепления позвоночника 1 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</si>
</sst>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1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43" fontId="5" fillId="0" borderId="1" xfId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43" fontId="2" fillId="0" borderId="1" xfId="1" applyFont="1" applyBorder="1" applyAlignment="1">
      <alignment vertical="center" wrapText="1"/>
    </xf>
    <xf numFmtId="0" fontId="7" fillId="0" borderId="1" xfId="0" applyFont="1" applyFill="1" applyBorder="1" applyAlignment="1">
      <alignment horizontal="right" wrapText="1"/>
    </xf>
    <xf numFmtId="43" fontId="9" fillId="0" borderId="1" xfId="1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wrapText="1"/>
    </xf>
    <xf numFmtId="9" fontId="9" fillId="0" borderId="1" xfId="0" applyNumberFormat="1" applyFont="1" applyFill="1" applyBorder="1" applyAlignment="1">
      <alignment horizontal="center" vertical="top" wrapText="1"/>
    </xf>
    <xf numFmtId="43" fontId="9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wrapText="1"/>
    </xf>
    <xf numFmtId="9" fontId="9" fillId="0" borderId="1" xfId="0" applyNumberFormat="1" applyFont="1" applyFill="1" applyBorder="1" applyAlignment="1">
      <alignment horizontal="center" wrapText="1"/>
    </xf>
    <xf numFmtId="9" fontId="9" fillId="0" borderId="1" xfId="1" applyNumberFormat="1" applyFont="1" applyFill="1" applyBorder="1" applyAlignment="1">
      <alignment horizontal="center" wrapText="1"/>
    </xf>
    <xf numFmtId="43" fontId="0" fillId="0" borderId="0" xfId="0" applyNumberFormat="1"/>
    <xf numFmtId="0" fontId="13" fillId="7" borderId="1" xfId="0" applyFont="1" applyFill="1" applyBorder="1" applyAlignment="1">
      <alignment horizontal="left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43" fontId="2" fillId="0" borderId="1" xfId="1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3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justify" vertical="top" wrapText="1"/>
    </xf>
    <xf numFmtId="0" fontId="10" fillId="7" borderId="1" xfId="0" applyFont="1" applyFill="1" applyBorder="1" applyAlignment="1">
      <alignment horizontal="justify" vertical="top" wrapText="1"/>
    </xf>
    <xf numFmtId="0" fontId="15" fillId="7" borderId="1" xfId="0" applyFont="1" applyFill="1" applyBorder="1" applyAlignment="1">
      <alignment horizontal="justify" vertical="top" wrapText="1"/>
    </xf>
    <xf numFmtId="43" fontId="16" fillId="7" borderId="1" xfId="1" applyFont="1" applyFill="1" applyBorder="1" applyAlignment="1">
      <alignment horizontal="center" vertical="center" wrapText="1"/>
    </xf>
    <xf numFmtId="43" fontId="2" fillId="7" borderId="1" xfId="1" applyFont="1" applyFill="1" applyBorder="1" applyAlignment="1">
      <alignment horizontal="center" vertical="top" wrapText="1"/>
    </xf>
    <xf numFmtId="43" fontId="10" fillId="7" borderId="1" xfId="1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horizontal="justify" vertical="center" wrapText="1"/>
    </xf>
    <xf numFmtId="43" fontId="2" fillId="7" borderId="1" xfId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43" fontId="17" fillId="7" borderId="1" xfId="1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justify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justify" vertical="top" wrapText="1"/>
    </xf>
    <xf numFmtId="2" fontId="18" fillId="7" borderId="1" xfId="0" applyNumberFormat="1" applyFont="1" applyFill="1" applyBorder="1" applyAlignment="1">
      <alignment horizontal="center" vertical="center" wrapText="1"/>
    </xf>
    <xf numFmtId="43" fontId="17" fillId="7" borderId="1" xfId="1" applyFont="1" applyFill="1" applyBorder="1" applyAlignment="1">
      <alignment horizontal="center" vertical="center" wrapText="1"/>
    </xf>
    <xf numFmtId="43" fontId="17" fillId="7" borderId="1" xfId="1" applyFont="1" applyFill="1" applyBorder="1" applyAlignment="1">
      <alignment horizontal="justify" vertical="center" wrapText="1"/>
    </xf>
    <xf numFmtId="0" fontId="19" fillId="7" borderId="1" xfId="0" applyFont="1" applyFill="1" applyBorder="1" applyAlignment="1">
      <alignment horizontal="justify" vertical="top" wrapText="1"/>
    </xf>
    <xf numFmtId="0" fontId="13" fillId="7" borderId="1" xfId="0" applyFont="1" applyFill="1" applyBorder="1" applyAlignment="1">
      <alignment vertical="center" wrapText="1"/>
    </xf>
    <xf numFmtId="43" fontId="17" fillId="7" borderId="1" xfId="1" applyFont="1" applyFill="1" applyBorder="1" applyAlignment="1">
      <alignment horizontal="center" vertical="top" wrapText="1"/>
    </xf>
    <xf numFmtId="43" fontId="17" fillId="7" borderId="1" xfId="1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top" wrapText="1"/>
    </xf>
    <xf numFmtId="2" fontId="2" fillId="7" borderId="1" xfId="0" applyNumberFormat="1" applyFont="1" applyFill="1" applyBorder="1" applyAlignment="1">
      <alignment vertical="center" wrapText="1"/>
    </xf>
    <xf numFmtId="43" fontId="2" fillId="7" borderId="1" xfId="1" applyFont="1" applyFill="1" applyBorder="1" applyAlignment="1">
      <alignment horizontal="justify" vertical="top" wrapText="1"/>
    </xf>
    <xf numFmtId="0" fontId="13" fillId="7" borderId="1" xfId="0" applyFont="1" applyFill="1" applyBorder="1" applyAlignment="1">
      <alignment vertical="top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9" fontId="9" fillId="0" borderId="7" xfId="0" applyNumberFormat="1" applyFont="1" applyFill="1" applyBorder="1" applyAlignment="1">
      <alignment horizontal="center" vertical="top" wrapText="1"/>
    </xf>
    <xf numFmtId="43" fontId="9" fillId="0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wrapText="1"/>
    </xf>
    <xf numFmtId="43" fontId="5" fillId="3" borderId="13" xfId="0" applyNumberFormat="1" applyFont="1" applyFill="1" applyBorder="1" applyAlignment="1">
      <alignment wrapText="1"/>
    </xf>
    <xf numFmtId="0" fontId="0" fillId="0" borderId="1" xfId="0" applyFill="1" applyBorder="1" applyAlignment="1">
      <alignment vertical="top"/>
    </xf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9" fontId="20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1" fillId="0" borderId="7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3" fillId="3" borderId="1" xfId="0" applyFont="1" applyFill="1" applyBorder="1" applyAlignment="1">
      <alignment wrapText="1"/>
    </xf>
    <xf numFmtId="9" fontId="24" fillId="0" borderId="1" xfId="0" applyNumberFormat="1" applyFont="1" applyFill="1" applyBorder="1" applyAlignment="1">
      <alignment horizontal="center" vertical="top" wrapText="1"/>
    </xf>
    <xf numFmtId="43" fontId="24" fillId="0" borderId="1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vertical="center" wrapText="1"/>
    </xf>
    <xf numFmtId="4" fontId="13" fillId="6" borderId="1" xfId="1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43" fontId="5" fillId="3" borderId="14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43" fontId="13" fillId="8" borderId="1" xfId="1" applyNumberFormat="1" applyFont="1" applyFill="1" applyBorder="1" applyAlignment="1">
      <alignment horizontal="center" wrapText="1"/>
    </xf>
    <xf numFmtId="9" fontId="13" fillId="8" borderId="1" xfId="0" applyNumberFormat="1" applyFont="1" applyFill="1" applyBorder="1" applyAlignment="1">
      <alignment horizontal="center" wrapText="1"/>
    </xf>
    <xf numFmtId="43" fontId="13" fillId="8" borderId="1" xfId="0" applyNumberFormat="1" applyFont="1" applyFill="1" applyBorder="1" applyAlignment="1">
      <alignment horizontal="center" wrapText="1"/>
    </xf>
    <xf numFmtId="43" fontId="13" fillId="8" borderId="1" xfId="1" applyFont="1" applyFill="1" applyBorder="1" applyAlignment="1">
      <alignment horizontal="center" wrapText="1"/>
    </xf>
    <xf numFmtId="0" fontId="2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2" fontId="2" fillId="8" borderId="1" xfId="0" applyNumberFormat="1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justify" vertical="top" wrapText="1"/>
    </xf>
    <xf numFmtId="0" fontId="2" fillId="8" borderId="1" xfId="0" applyFont="1" applyFill="1" applyBorder="1" applyAlignment="1">
      <alignment horizontal="justify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43" fontId="2" fillId="8" borderId="1" xfId="1" applyFont="1" applyFill="1" applyBorder="1" applyAlignment="1">
      <alignment horizontal="justify" vertical="top" wrapText="1"/>
    </xf>
    <xf numFmtId="43" fontId="2" fillId="8" borderId="1" xfId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top" wrapText="1"/>
    </xf>
    <xf numFmtId="0" fontId="0" fillId="8" borderId="0" xfId="0" applyFill="1"/>
    <xf numFmtId="43" fontId="13" fillId="6" borderId="1" xfId="1" applyFont="1" applyFill="1" applyBorder="1" applyAlignment="1">
      <alignment horizontal="center" wrapText="1"/>
    </xf>
    <xf numFmtId="9" fontId="13" fillId="6" borderId="1" xfId="0" applyNumberFormat="1" applyFont="1" applyFill="1" applyBorder="1" applyAlignment="1">
      <alignment horizontal="center" wrapText="1"/>
    </xf>
    <xf numFmtId="43" fontId="13" fillId="6" borderId="1" xfId="0" applyNumberFormat="1" applyFont="1" applyFill="1" applyBorder="1" applyAlignment="1">
      <alignment horizontal="center" wrapText="1"/>
    </xf>
    <xf numFmtId="43" fontId="13" fillId="6" borderId="1" xfId="1" applyNumberFormat="1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0" fillId="6" borderId="0" xfId="0" applyFill="1"/>
    <xf numFmtId="43" fontId="13" fillId="7" borderId="1" xfId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justify" vertical="center" wrapText="1"/>
    </xf>
    <xf numFmtId="2" fontId="13" fillId="7" borderId="1" xfId="0" applyNumberFormat="1" applyFont="1" applyFill="1" applyBorder="1" applyAlignment="1">
      <alignment horizontal="center" vertical="center" wrapText="1"/>
    </xf>
    <xf numFmtId="43" fontId="13" fillId="7" borderId="1" xfId="1" applyFont="1" applyFill="1" applyBorder="1" applyAlignment="1">
      <alignment horizontal="center" wrapText="1"/>
    </xf>
    <xf numFmtId="9" fontId="13" fillId="7" borderId="1" xfId="0" applyNumberFormat="1" applyFont="1" applyFill="1" applyBorder="1" applyAlignment="1">
      <alignment horizontal="center" wrapText="1"/>
    </xf>
    <xf numFmtId="43" fontId="13" fillId="7" borderId="1" xfId="0" applyNumberFormat="1" applyFont="1" applyFill="1" applyBorder="1" applyAlignment="1">
      <alignment horizontal="center" wrapText="1"/>
    </xf>
    <xf numFmtId="43" fontId="13" fillId="7" borderId="1" xfId="1" applyNumberFormat="1" applyFont="1" applyFill="1" applyBorder="1" applyAlignment="1">
      <alignment horizontal="center" wrapText="1"/>
    </xf>
    <xf numFmtId="0" fontId="13" fillId="7" borderId="1" xfId="1" applyNumberFormat="1" applyFont="1" applyFill="1" applyBorder="1" applyAlignment="1">
      <alignment horizontal="center" wrapText="1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justify" vertical="top" wrapText="1"/>
    </xf>
    <xf numFmtId="43" fontId="13" fillId="7" borderId="1" xfId="1" applyFont="1" applyFill="1" applyBorder="1" applyAlignment="1">
      <alignment horizontal="center" vertical="top" wrapText="1"/>
    </xf>
    <xf numFmtId="2" fontId="20" fillId="7" borderId="1" xfId="0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Border="1" applyAlignment="1">
      <alignment wrapText="1"/>
    </xf>
    <xf numFmtId="43" fontId="22" fillId="0" borderId="1" xfId="0" applyNumberFormat="1" applyFont="1" applyFill="1" applyBorder="1" applyAlignment="1">
      <alignment vertical="center" wrapText="1"/>
    </xf>
    <xf numFmtId="43" fontId="10" fillId="0" borderId="1" xfId="0" applyNumberFormat="1" applyFont="1" applyFill="1" applyBorder="1" applyAlignment="1">
      <alignment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7" borderId="1" xfId="1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justify" vertical="top" wrapText="1"/>
    </xf>
    <xf numFmtId="0" fontId="0" fillId="9" borderId="0" xfId="0" applyFill="1"/>
    <xf numFmtId="0" fontId="20" fillId="7" borderId="1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vertical="center" wrapText="1"/>
    </xf>
    <xf numFmtId="43" fontId="1" fillId="7" borderId="1" xfId="1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justify" vertical="top" wrapText="1"/>
    </xf>
    <xf numFmtId="0" fontId="1" fillId="7" borderId="1" xfId="0" applyFont="1" applyFill="1" applyBorder="1" applyAlignment="1">
      <alignment horizontal="justify" vertical="center" wrapText="1"/>
    </xf>
    <xf numFmtId="43" fontId="1" fillId="7" borderId="1" xfId="1" applyFont="1" applyFill="1" applyBorder="1" applyAlignment="1">
      <alignment horizontal="center" vertical="center" wrapText="1"/>
    </xf>
    <xf numFmtId="43" fontId="1" fillId="7" borderId="1" xfId="1" applyFont="1" applyFill="1" applyBorder="1" applyAlignment="1">
      <alignment horizontal="justify" vertical="top" wrapText="1"/>
    </xf>
    <xf numFmtId="43" fontId="1" fillId="7" borderId="1" xfId="1" applyFont="1" applyFill="1" applyBorder="1" applyAlignment="1">
      <alignment horizontal="center" vertical="top" wrapText="1"/>
    </xf>
    <xf numFmtId="0" fontId="12" fillId="0" borderId="0" xfId="0" applyFont="1"/>
    <xf numFmtId="43" fontId="25" fillId="0" borderId="1" xfId="0" applyNumberFormat="1" applyFont="1" applyFill="1" applyBorder="1" applyAlignment="1">
      <alignment vertical="center" wrapText="1"/>
    </xf>
    <xf numFmtId="43" fontId="11" fillId="0" borderId="1" xfId="0" applyNumberFormat="1" applyFont="1" applyFill="1" applyBorder="1" applyAlignment="1">
      <alignment vertical="center" wrapText="1"/>
    </xf>
    <xf numFmtId="0" fontId="1" fillId="7" borderId="0" xfId="0" applyFont="1" applyFill="1"/>
    <xf numFmtId="49" fontId="2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/>
    <xf numFmtId="0" fontId="1" fillId="7" borderId="1" xfId="0" applyFont="1" applyFill="1" applyBorder="1" applyAlignment="1">
      <alignment vertical="center" wrapText="1"/>
    </xf>
    <xf numFmtId="0" fontId="1" fillId="8" borderId="1" xfId="0" applyFont="1" applyFill="1" applyBorder="1"/>
    <xf numFmtId="0" fontId="21" fillId="0" borderId="4" xfId="0" applyFont="1" applyBorder="1" applyAlignment="1"/>
    <xf numFmtId="43" fontId="20" fillId="5" borderId="1" xfId="1" applyFont="1" applyFill="1" applyBorder="1" applyAlignment="1">
      <alignment horizontal="center" wrapText="1"/>
    </xf>
    <xf numFmtId="9" fontId="20" fillId="5" borderId="1" xfId="0" applyNumberFormat="1" applyFont="1" applyFill="1" applyBorder="1" applyAlignment="1">
      <alignment horizontal="center" wrapText="1"/>
    </xf>
    <xf numFmtId="43" fontId="20" fillId="5" borderId="1" xfId="0" applyNumberFormat="1" applyFont="1" applyFill="1" applyBorder="1" applyAlignment="1">
      <alignment horizontal="center" wrapText="1"/>
    </xf>
    <xf numFmtId="43" fontId="20" fillId="5" borderId="1" xfId="1" applyNumberFormat="1" applyFont="1" applyFill="1" applyBorder="1" applyAlignment="1">
      <alignment horizontal="center" wrapText="1"/>
    </xf>
    <xf numFmtId="0" fontId="1" fillId="5" borderId="1" xfId="0" applyFont="1" applyFill="1" applyBorder="1"/>
    <xf numFmtId="0" fontId="20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justify" vertical="top" wrapText="1"/>
    </xf>
    <xf numFmtId="43" fontId="1" fillId="5" borderId="1" xfId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justify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43" fontId="1" fillId="5" borderId="1" xfId="1" applyFont="1" applyFill="1" applyBorder="1" applyAlignment="1">
      <alignment horizontal="justify" vertical="top" wrapText="1"/>
    </xf>
    <xf numFmtId="43" fontId="1" fillId="5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43" fontId="1" fillId="5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4" fillId="0" borderId="0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7" fillId="0" borderId="4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right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/>
    <xf numFmtId="0" fontId="13" fillId="8" borderId="6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/>
    <xf numFmtId="0" fontId="6" fillId="0" borderId="5" xfId="0" applyFont="1" applyFill="1" applyBorder="1" applyAlignment="1"/>
    <xf numFmtId="0" fontId="6" fillId="0" borderId="2" xfId="0" applyFont="1" applyBorder="1" applyAlignment="1"/>
    <xf numFmtId="0" fontId="6" fillId="0" borderId="5" xfId="0" applyFont="1" applyBorder="1" applyAlignment="1"/>
    <xf numFmtId="0" fontId="6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5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/>
    <xf numFmtId="0" fontId="2" fillId="0" borderId="5" xfId="0" applyFont="1" applyFill="1" applyBorder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1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43" fontId="2" fillId="0" borderId="6" xfId="0" applyNumberFormat="1" applyFont="1" applyBorder="1" applyAlignment="1">
      <alignment horizontal="center" vertical="top" wrapText="1"/>
    </xf>
    <xf numFmtId="43" fontId="1" fillId="0" borderId="8" xfId="0" applyNumberFormat="1" applyFont="1" applyBorder="1" applyAlignment="1">
      <alignment vertical="top" wrapText="1"/>
    </xf>
    <xf numFmtId="43" fontId="1" fillId="0" borderId="7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Fill="1" applyBorder="1" applyAlignment="1"/>
    <xf numFmtId="0" fontId="6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  <xf numFmtId="0" fontId="5" fillId="10" borderId="1" xfId="0" applyFont="1" applyFill="1" applyBorder="1" applyAlignment="1">
      <alignment horizontal="center" vertical="top" wrapText="1"/>
    </xf>
    <xf numFmtId="0" fontId="0" fillId="10" borderId="1" xfId="0" applyFill="1" applyBorder="1" applyAlignment="1">
      <alignment wrapText="1"/>
    </xf>
    <xf numFmtId="0" fontId="9" fillId="10" borderId="1" xfId="0" applyFont="1" applyFill="1" applyBorder="1" applyAlignment="1">
      <alignment horizontal="center" wrapText="1"/>
    </xf>
    <xf numFmtId="4" fontId="20" fillId="10" borderId="1" xfId="0" applyNumberFormat="1" applyFont="1" applyFill="1" applyBorder="1" applyAlignment="1">
      <alignment horizontal="center" vertical="center" wrapText="1"/>
    </xf>
    <xf numFmtId="4" fontId="20" fillId="10" borderId="7" xfId="0" applyNumberFormat="1" applyFont="1" applyFill="1" applyBorder="1" applyAlignment="1">
      <alignment horizontal="center" vertical="center" wrapText="1"/>
    </xf>
    <xf numFmtId="43" fontId="5" fillId="10" borderId="1" xfId="1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0" fontId="2" fillId="10" borderId="0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10" borderId="6" xfId="0" applyFont="1" applyFill="1" applyBorder="1" applyAlignment="1">
      <alignment wrapText="1"/>
    </xf>
    <xf numFmtId="43" fontId="5" fillId="10" borderId="13" xfId="0" applyNumberFormat="1" applyFont="1" applyFill="1" applyBorder="1" applyAlignment="1">
      <alignment wrapText="1"/>
    </xf>
    <xf numFmtId="43" fontId="9" fillId="10" borderId="7" xfId="0" applyNumberFormat="1" applyFont="1" applyFill="1" applyBorder="1" applyAlignment="1">
      <alignment horizontal="center" vertical="top" wrapText="1"/>
    </xf>
    <xf numFmtId="43" fontId="24" fillId="10" borderId="1" xfId="0" applyNumberFormat="1" applyFont="1" applyFill="1" applyBorder="1" applyAlignment="1">
      <alignment horizontal="center" vertical="top" wrapText="1"/>
    </xf>
    <xf numFmtId="43" fontId="9" fillId="10" borderId="1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0"/>
  <sheetViews>
    <sheetView tabSelected="1" view="pageBreakPreview" zoomScale="55" zoomScaleNormal="70" zoomScaleSheetLayoutView="55" workbookViewId="0">
      <pane ySplit="3" topLeftCell="A4" activePane="bottomLeft" state="frozen"/>
      <selection pane="bottomLeft" activeCell="G4" sqref="G1:G1048576"/>
    </sheetView>
  </sheetViews>
  <sheetFormatPr defaultRowHeight="15" x14ac:dyDescent="0.25"/>
  <cols>
    <col min="1" max="1" width="13" style="2" customWidth="1"/>
    <col min="2" max="2" width="13.5703125" style="2" customWidth="1"/>
    <col min="3" max="3" width="19" style="2" customWidth="1"/>
    <col min="4" max="4" width="15.140625" style="2" customWidth="1"/>
    <col min="5" max="5" width="17.28515625" style="4" customWidth="1"/>
    <col min="6" max="6" width="13.28515625" style="4" customWidth="1"/>
    <col min="7" max="7" width="20.28515625" style="310" customWidth="1"/>
    <col min="8" max="8" width="20.85546875" style="4" customWidth="1"/>
    <col min="9" max="9" width="19.85546875" style="4" customWidth="1"/>
    <col min="10" max="12" width="19.28515625" style="4" customWidth="1"/>
    <col min="13" max="13" width="19.28515625" style="4" hidden="1" customWidth="1"/>
    <col min="14" max="14" width="17.140625" style="3" customWidth="1"/>
    <col min="15" max="15" width="13.28515625" style="3" customWidth="1"/>
    <col min="16" max="16" width="16.5703125" style="3" customWidth="1"/>
    <col min="17" max="17" width="20.42578125" style="3" customWidth="1"/>
    <col min="18" max="18" width="17.7109375" style="3" customWidth="1"/>
    <col min="19" max="19" width="19.5703125" style="3" customWidth="1"/>
    <col min="20" max="20" width="18.140625" style="5" customWidth="1"/>
    <col min="21" max="21" width="17" style="1" customWidth="1"/>
  </cols>
  <sheetData>
    <row r="1" spans="1:36" ht="66.75" customHeight="1" x14ac:dyDescent="0.25">
      <c r="A1" s="213" t="s">
        <v>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36" ht="70.5" customHeight="1" x14ac:dyDescent="0.25">
      <c r="A2" s="211" t="s">
        <v>0</v>
      </c>
      <c r="B2" s="211" t="s">
        <v>9</v>
      </c>
      <c r="C2" s="212"/>
      <c r="D2" s="212"/>
      <c r="E2" s="214" t="s">
        <v>1</v>
      </c>
      <c r="F2" s="212"/>
      <c r="G2" s="302" t="s">
        <v>183</v>
      </c>
      <c r="H2" s="214" t="s">
        <v>184</v>
      </c>
      <c r="I2" s="214" t="s">
        <v>185</v>
      </c>
      <c r="J2" s="214" t="s">
        <v>59</v>
      </c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36" ht="294" customHeight="1" x14ac:dyDescent="0.25">
      <c r="A3" s="215"/>
      <c r="B3" s="17" t="s">
        <v>10</v>
      </c>
      <c r="C3" s="17" t="s">
        <v>12</v>
      </c>
      <c r="D3" s="17" t="s">
        <v>11</v>
      </c>
      <c r="E3" s="18" t="s">
        <v>4</v>
      </c>
      <c r="F3" s="18" t="s">
        <v>3</v>
      </c>
      <c r="G3" s="303"/>
      <c r="H3" s="216"/>
      <c r="I3" s="216"/>
      <c r="J3" s="18" t="s">
        <v>186</v>
      </c>
      <c r="K3" s="18" t="s">
        <v>187</v>
      </c>
      <c r="L3" s="19" t="s">
        <v>188</v>
      </c>
      <c r="M3" s="25"/>
      <c r="N3" s="18" t="s">
        <v>44</v>
      </c>
      <c r="O3" s="18" t="s">
        <v>3</v>
      </c>
      <c r="P3" s="18" t="s">
        <v>14</v>
      </c>
      <c r="Q3" s="11" t="s">
        <v>6</v>
      </c>
      <c r="R3" s="18" t="s">
        <v>13</v>
      </c>
      <c r="S3" s="18" t="s">
        <v>15</v>
      </c>
      <c r="T3" s="18" t="s">
        <v>2</v>
      </c>
      <c r="U3" s="18" t="s">
        <v>5</v>
      </c>
    </row>
    <row r="4" spans="1:36" ht="24.75" customHeight="1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304">
        <v>7</v>
      </c>
      <c r="H4" s="12">
        <v>8</v>
      </c>
      <c r="I4" s="12">
        <v>9</v>
      </c>
      <c r="J4" s="12">
        <v>10</v>
      </c>
      <c r="K4" s="13">
        <v>11</v>
      </c>
      <c r="L4" s="13">
        <v>12</v>
      </c>
      <c r="M4" s="13"/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95" customFormat="1" ht="90" x14ac:dyDescent="0.25">
      <c r="A5" s="112"/>
      <c r="B5" s="220" t="s">
        <v>70</v>
      </c>
      <c r="C5" s="220" t="s">
        <v>68</v>
      </c>
      <c r="D5" s="220" t="s">
        <v>69</v>
      </c>
      <c r="E5" s="100" t="s">
        <v>260</v>
      </c>
      <c r="F5" s="103">
        <v>1</v>
      </c>
      <c r="G5" s="305">
        <f>H5*I5</f>
        <v>22.799999999999997</v>
      </c>
      <c r="H5" s="101">
        <v>0.95</v>
      </c>
      <c r="I5" s="120">
        <f>L5</f>
        <v>24</v>
      </c>
      <c r="J5" s="120">
        <f>K5*L5</f>
        <v>22.799999999999997</v>
      </c>
      <c r="K5" s="101">
        <v>0.95</v>
      </c>
      <c r="L5" s="120">
        <f>O5*P5</f>
        <v>24</v>
      </c>
      <c r="M5" s="100"/>
      <c r="N5" s="100" t="s">
        <v>261</v>
      </c>
      <c r="O5" s="103">
        <v>2</v>
      </c>
      <c r="P5" s="114">
        <v>12</v>
      </c>
      <c r="Q5" s="100" t="s">
        <v>71</v>
      </c>
      <c r="R5" s="100" t="s">
        <v>72</v>
      </c>
      <c r="S5" s="100" t="s">
        <v>101</v>
      </c>
      <c r="T5" s="100" t="s">
        <v>74</v>
      </c>
      <c r="U5" s="100" t="s">
        <v>75</v>
      </c>
    </row>
    <row r="6" spans="1:36" s="95" customFormat="1" ht="60" x14ac:dyDescent="0.25">
      <c r="A6" s="112"/>
      <c r="B6" s="220"/>
      <c r="C6" s="220"/>
      <c r="D6" s="220"/>
      <c r="E6" s="100" t="s">
        <v>262</v>
      </c>
      <c r="F6" s="103">
        <v>1</v>
      </c>
      <c r="G6" s="305">
        <f t="shared" ref="G6:G69" si="0">H6*I6</f>
        <v>19</v>
      </c>
      <c r="H6" s="101">
        <v>0.95</v>
      </c>
      <c r="I6" s="120">
        <f t="shared" ref="I6:I69" si="1">L6</f>
        <v>20</v>
      </c>
      <c r="J6" s="120">
        <f t="shared" ref="J6:J69" si="2">K6*L6</f>
        <v>19</v>
      </c>
      <c r="K6" s="101">
        <v>0.95</v>
      </c>
      <c r="L6" s="120">
        <f t="shared" ref="L6:L69" si="3">O6*P6</f>
        <v>20</v>
      </c>
      <c r="M6" s="100"/>
      <c r="N6" s="100" t="s">
        <v>263</v>
      </c>
      <c r="O6" s="103">
        <v>2</v>
      </c>
      <c r="P6" s="114">
        <v>10</v>
      </c>
      <c r="Q6" s="100" t="s">
        <v>71</v>
      </c>
      <c r="R6" s="100" t="s">
        <v>72</v>
      </c>
      <c r="S6" s="100" t="s">
        <v>101</v>
      </c>
      <c r="T6" s="100" t="s">
        <v>74</v>
      </c>
      <c r="U6" s="100" t="s">
        <v>75</v>
      </c>
    </row>
    <row r="7" spans="1:36" s="96" customFormat="1" ht="60" x14ac:dyDescent="0.25">
      <c r="A7" s="112"/>
      <c r="B7" s="220"/>
      <c r="C7" s="220"/>
      <c r="D7" s="220"/>
      <c r="E7" s="102" t="s">
        <v>264</v>
      </c>
      <c r="F7" s="103">
        <v>1</v>
      </c>
      <c r="G7" s="305">
        <f t="shared" si="0"/>
        <v>19</v>
      </c>
      <c r="H7" s="101">
        <v>0.95</v>
      </c>
      <c r="I7" s="120">
        <f t="shared" si="1"/>
        <v>20</v>
      </c>
      <c r="J7" s="120">
        <f t="shared" si="2"/>
        <v>19</v>
      </c>
      <c r="K7" s="101">
        <v>0.95</v>
      </c>
      <c r="L7" s="120">
        <f t="shared" si="3"/>
        <v>20</v>
      </c>
      <c r="M7" s="100"/>
      <c r="N7" s="100" t="s">
        <v>265</v>
      </c>
      <c r="O7" s="103">
        <v>2</v>
      </c>
      <c r="P7" s="114">
        <v>10</v>
      </c>
      <c r="Q7" s="100" t="s">
        <v>266</v>
      </c>
      <c r="R7" s="100" t="s">
        <v>72</v>
      </c>
      <c r="S7" s="100" t="s">
        <v>73</v>
      </c>
      <c r="T7" s="100" t="s">
        <v>76</v>
      </c>
      <c r="U7" s="100" t="s">
        <v>75</v>
      </c>
    </row>
    <row r="8" spans="1:36" s="96" customFormat="1" ht="75" x14ac:dyDescent="0.25">
      <c r="A8" s="112"/>
      <c r="B8" s="220"/>
      <c r="C8" s="220"/>
      <c r="D8" s="220"/>
      <c r="E8" s="100" t="s">
        <v>93</v>
      </c>
      <c r="F8" s="103">
        <v>1</v>
      </c>
      <c r="G8" s="305">
        <f t="shared" si="0"/>
        <v>142.5</v>
      </c>
      <c r="H8" s="101">
        <v>0.95</v>
      </c>
      <c r="I8" s="120">
        <f t="shared" si="1"/>
        <v>150</v>
      </c>
      <c r="J8" s="120">
        <f t="shared" si="2"/>
        <v>142.5</v>
      </c>
      <c r="K8" s="101">
        <v>0.95</v>
      </c>
      <c r="L8" s="120">
        <f t="shared" si="3"/>
        <v>150</v>
      </c>
      <c r="M8" s="100"/>
      <c r="N8" s="100" t="s">
        <v>267</v>
      </c>
      <c r="O8" s="103">
        <v>1</v>
      </c>
      <c r="P8" s="114">
        <v>150</v>
      </c>
      <c r="Q8" s="100" t="s">
        <v>102</v>
      </c>
      <c r="R8" s="100" t="s">
        <v>72</v>
      </c>
      <c r="S8" s="100" t="s">
        <v>73</v>
      </c>
      <c r="T8" s="100" t="s">
        <v>74</v>
      </c>
      <c r="U8" s="99" t="s">
        <v>75</v>
      </c>
    </row>
    <row r="9" spans="1:36" s="96" customFormat="1" ht="75" x14ac:dyDescent="0.25">
      <c r="A9" s="112"/>
      <c r="B9" s="220"/>
      <c r="C9" s="220"/>
      <c r="D9" s="220"/>
      <c r="E9" s="100" t="s">
        <v>268</v>
      </c>
      <c r="F9" s="103">
        <v>1</v>
      </c>
      <c r="G9" s="305">
        <f t="shared" si="0"/>
        <v>1710</v>
      </c>
      <c r="H9" s="101">
        <v>0.95</v>
      </c>
      <c r="I9" s="120">
        <f t="shared" si="1"/>
        <v>1800</v>
      </c>
      <c r="J9" s="120">
        <f t="shared" si="2"/>
        <v>1710</v>
      </c>
      <c r="K9" s="101">
        <v>0.95</v>
      </c>
      <c r="L9" s="120">
        <f t="shared" si="3"/>
        <v>1800</v>
      </c>
      <c r="M9" s="100"/>
      <c r="N9" s="99" t="s">
        <v>269</v>
      </c>
      <c r="O9" s="103">
        <v>1</v>
      </c>
      <c r="P9" s="114">
        <v>1800</v>
      </c>
      <c r="Q9" s="100" t="s">
        <v>78</v>
      </c>
      <c r="R9" s="100" t="s">
        <v>72</v>
      </c>
      <c r="S9" s="100" t="s">
        <v>73</v>
      </c>
      <c r="T9" s="100" t="s">
        <v>80</v>
      </c>
      <c r="U9" s="100" t="s">
        <v>75</v>
      </c>
    </row>
    <row r="10" spans="1:36" s="96" customFormat="1" ht="75" x14ac:dyDescent="0.25">
      <c r="A10" s="112"/>
      <c r="B10" s="220"/>
      <c r="C10" s="220"/>
      <c r="D10" s="220"/>
      <c r="E10" s="100" t="s">
        <v>270</v>
      </c>
      <c r="F10" s="103">
        <v>1</v>
      </c>
      <c r="G10" s="305">
        <f t="shared" si="0"/>
        <v>190</v>
      </c>
      <c r="H10" s="101">
        <v>0.95</v>
      </c>
      <c r="I10" s="120">
        <f t="shared" si="1"/>
        <v>200</v>
      </c>
      <c r="J10" s="120">
        <f t="shared" si="2"/>
        <v>190</v>
      </c>
      <c r="K10" s="101">
        <v>0.95</v>
      </c>
      <c r="L10" s="120">
        <f t="shared" si="3"/>
        <v>200</v>
      </c>
      <c r="M10" s="100"/>
      <c r="N10" s="100" t="s">
        <v>271</v>
      </c>
      <c r="O10" s="103">
        <v>1</v>
      </c>
      <c r="P10" s="114">
        <v>200</v>
      </c>
      <c r="Q10" s="100" t="s">
        <v>78</v>
      </c>
      <c r="R10" s="100" t="s">
        <v>72</v>
      </c>
      <c r="S10" s="100" t="s">
        <v>73</v>
      </c>
      <c r="T10" s="100" t="s">
        <v>80</v>
      </c>
      <c r="U10" s="100" t="s">
        <v>75</v>
      </c>
    </row>
    <row r="11" spans="1:36" s="96" customFormat="1" ht="75" x14ac:dyDescent="0.25">
      <c r="A11" s="112"/>
      <c r="B11" s="220"/>
      <c r="C11" s="220"/>
      <c r="D11" s="220"/>
      <c r="E11" s="102" t="s">
        <v>272</v>
      </c>
      <c r="F11" s="103">
        <v>1</v>
      </c>
      <c r="G11" s="305">
        <f t="shared" si="0"/>
        <v>3990</v>
      </c>
      <c r="H11" s="101">
        <v>0.95</v>
      </c>
      <c r="I11" s="120">
        <f t="shared" si="1"/>
        <v>4200</v>
      </c>
      <c r="J11" s="120">
        <f t="shared" si="2"/>
        <v>3990</v>
      </c>
      <c r="K11" s="101">
        <v>0.95</v>
      </c>
      <c r="L11" s="120">
        <f t="shared" si="3"/>
        <v>4200</v>
      </c>
      <c r="M11" s="100"/>
      <c r="N11" s="100" t="s">
        <v>273</v>
      </c>
      <c r="O11" s="103">
        <v>1</v>
      </c>
      <c r="P11" s="114">
        <v>4200</v>
      </c>
      <c r="Q11" s="100" t="s">
        <v>78</v>
      </c>
      <c r="R11" s="100" t="s">
        <v>72</v>
      </c>
      <c r="S11" s="100" t="s">
        <v>103</v>
      </c>
      <c r="T11" s="100" t="s">
        <v>81</v>
      </c>
      <c r="U11" s="100" t="s">
        <v>75</v>
      </c>
    </row>
    <row r="12" spans="1:36" s="96" customFormat="1" ht="90" x14ac:dyDescent="0.25">
      <c r="A12" s="112"/>
      <c r="B12" s="220"/>
      <c r="C12" s="220"/>
      <c r="D12" s="220"/>
      <c r="E12" s="100" t="s">
        <v>274</v>
      </c>
      <c r="F12" s="103">
        <v>1</v>
      </c>
      <c r="G12" s="305"/>
      <c r="H12" s="101"/>
      <c r="I12" s="120"/>
      <c r="J12" s="120"/>
      <c r="K12" s="101"/>
      <c r="L12" s="120"/>
      <c r="M12" s="100"/>
      <c r="N12" s="100"/>
      <c r="O12" s="103"/>
      <c r="P12" s="114"/>
      <c r="Q12" s="100"/>
      <c r="R12" s="100"/>
      <c r="S12" s="100"/>
      <c r="T12" s="100"/>
      <c r="U12" s="100"/>
    </row>
    <row r="13" spans="1:36" s="96" customFormat="1" ht="75" x14ac:dyDescent="0.25">
      <c r="A13" s="112"/>
      <c r="B13" s="220"/>
      <c r="C13" s="220"/>
      <c r="D13" s="220"/>
      <c r="E13" s="103" t="s">
        <v>275</v>
      </c>
      <c r="F13" s="103">
        <v>1</v>
      </c>
      <c r="G13" s="305">
        <f t="shared" si="0"/>
        <v>237.5</v>
      </c>
      <c r="H13" s="101">
        <v>0.95</v>
      </c>
      <c r="I13" s="120">
        <f t="shared" si="1"/>
        <v>250</v>
      </c>
      <c r="J13" s="120">
        <f t="shared" si="2"/>
        <v>237.5</v>
      </c>
      <c r="K13" s="101">
        <v>0.95</v>
      </c>
      <c r="L13" s="120">
        <f t="shared" si="3"/>
        <v>250</v>
      </c>
      <c r="M13" s="100"/>
      <c r="N13" s="100" t="s">
        <v>276</v>
      </c>
      <c r="O13" s="103">
        <v>1</v>
      </c>
      <c r="P13" s="114">
        <v>250</v>
      </c>
      <c r="Q13" s="100" t="s">
        <v>78</v>
      </c>
      <c r="R13" s="100" t="s">
        <v>72</v>
      </c>
      <c r="S13" s="100" t="s">
        <v>101</v>
      </c>
      <c r="T13" s="100" t="s">
        <v>80</v>
      </c>
      <c r="U13" s="100" t="s">
        <v>75</v>
      </c>
    </row>
    <row r="14" spans="1:36" s="36" customFormat="1" ht="270" x14ac:dyDescent="0.25">
      <c r="A14" s="112"/>
      <c r="B14" s="104" t="s">
        <v>99</v>
      </c>
      <c r="C14" s="104" t="s">
        <v>277</v>
      </c>
      <c r="D14" s="104" t="s">
        <v>86</v>
      </c>
      <c r="E14" s="105" t="s">
        <v>93</v>
      </c>
      <c r="F14" s="122">
        <v>1</v>
      </c>
      <c r="G14" s="306">
        <f t="shared" si="0"/>
        <v>769.5</v>
      </c>
      <c r="H14" s="106">
        <v>0.95</v>
      </c>
      <c r="I14" s="121">
        <f t="shared" si="1"/>
        <v>810</v>
      </c>
      <c r="J14" s="121">
        <f t="shared" si="2"/>
        <v>769.5</v>
      </c>
      <c r="K14" s="106">
        <v>0.95</v>
      </c>
      <c r="L14" s="121">
        <f t="shared" si="3"/>
        <v>810</v>
      </c>
      <c r="M14" s="107"/>
      <c r="N14" s="104" t="s">
        <v>278</v>
      </c>
      <c r="O14" s="122">
        <v>3</v>
      </c>
      <c r="P14" s="115">
        <v>270</v>
      </c>
      <c r="Q14" s="105" t="s">
        <v>88</v>
      </c>
      <c r="R14" s="105" t="s">
        <v>89</v>
      </c>
      <c r="S14" s="105" t="s">
        <v>73</v>
      </c>
      <c r="T14" s="105" t="s">
        <v>90</v>
      </c>
      <c r="U14" s="104" t="s">
        <v>87</v>
      </c>
      <c r="V14" s="33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5"/>
      <c r="AJ14" s="35"/>
    </row>
    <row r="15" spans="1:36" s="36" customFormat="1" ht="75" x14ac:dyDescent="0.25">
      <c r="A15" s="112"/>
      <c r="B15" s="99"/>
      <c r="C15" s="108"/>
      <c r="D15" s="108"/>
      <c r="E15" s="100" t="s">
        <v>279</v>
      </c>
      <c r="F15" s="109">
        <v>1</v>
      </c>
      <c r="G15" s="305">
        <f t="shared" si="0"/>
        <v>1539</v>
      </c>
      <c r="H15" s="101">
        <v>0.95</v>
      </c>
      <c r="I15" s="120">
        <f t="shared" si="1"/>
        <v>1620</v>
      </c>
      <c r="J15" s="120">
        <f t="shared" si="2"/>
        <v>1539</v>
      </c>
      <c r="K15" s="101">
        <v>0.95</v>
      </c>
      <c r="L15" s="120">
        <f t="shared" si="3"/>
        <v>1620</v>
      </c>
      <c r="M15" s="108"/>
      <c r="N15" s="99" t="s">
        <v>280</v>
      </c>
      <c r="O15" s="109">
        <v>6</v>
      </c>
      <c r="P15" s="116">
        <v>270</v>
      </c>
      <c r="Q15" s="100" t="s">
        <v>88</v>
      </c>
      <c r="R15" s="100" t="s">
        <v>89</v>
      </c>
      <c r="S15" s="100" t="s">
        <v>101</v>
      </c>
      <c r="T15" s="100" t="s">
        <v>90</v>
      </c>
      <c r="U15" s="99" t="s">
        <v>87</v>
      </c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5"/>
      <c r="AI15" s="35"/>
      <c r="AJ15" s="35"/>
    </row>
    <row r="16" spans="1:36" s="36" customFormat="1" ht="60" x14ac:dyDescent="0.25">
      <c r="A16" s="112"/>
      <c r="B16" s="99"/>
      <c r="C16" s="108"/>
      <c r="D16" s="108"/>
      <c r="E16" s="100" t="s">
        <v>281</v>
      </c>
      <c r="F16" s="109">
        <v>1</v>
      </c>
      <c r="G16" s="305">
        <f t="shared" si="0"/>
        <v>427.5</v>
      </c>
      <c r="H16" s="101">
        <v>0.95</v>
      </c>
      <c r="I16" s="120">
        <f t="shared" si="1"/>
        <v>450</v>
      </c>
      <c r="J16" s="120">
        <f t="shared" si="2"/>
        <v>427.5</v>
      </c>
      <c r="K16" s="101">
        <v>0.95</v>
      </c>
      <c r="L16" s="120">
        <f t="shared" si="3"/>
        <v>450</v>
      </c>
      <c r="M16" s="108"/>
      <c r="N16" s="99" t="s">
        <v>282</v>
      </c>
      <c r="O16" s="109">
        <v>3</v>
      </c>
      <c r="P16" s="116">
        <v>150</v>
      </c>
      <c r="Q16" s="100" t="s">
        <v>88</v>
      </c>
      <c r="R16" s="100" t="s">
        <v>89</v>
      </c>
      <c r="S16" s="100" t="s">
        <v>101</v>
      </c>
      <c r="T16" s="100" t="s">
        <v>90</v>
      </c>
      <c r="U16" s="99" t="s">
        <v>87</v>
      </c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5"/>
      <c r="AI16" s="35"/>
      <c r="AJ16" s="35"/>
    </row>
    <row r="17" spans="1:36" s="36" customFormat="1" ht="60" x14ac:dyDescent="0.25">
      <c r="A17" s="112"/>
      <c r="B17" s="99"/>
      <c r="C17" s="108"/>
      <c r="D17" s="108"/>
      <c r="E17" s="100" t="s">
        <v>79</v>
      </c>
      <c r="F17" s="109"/>
      <c r="G17" s="305">
        <f t="shared" si="0"/>
        <v>855</v>
      </c>
      <c r="H17" s="101">
        <v>0.95</v>
      </c>
      <c r="I17" s="120">
        <f t="shared" si="1"/>
        <v>900</v>
      </c>
      <c r="J17" s="120">
        <f t="shared" si="2"/>
        <v>855</v>
      </c>
      <c r="K17" s="101">
        <v>0.95</v>
      </c>
      <c r="L17" s="120">
        <f t="shared" si="3"/>
        <v>900</v>
      </c>
      <c r="M17" s="108"/>
      <c r="N17" s="99" t="s">
        <v>283</v>
      </c>
      <c r="O17" s="109">
        <v>6</v>
      </c>
      <c r="P17" s="116">
        <v>150</v>
      </c>
      <c r="Q17" s="100" t="s">
        <v>88</v>
      </c>
      <c r="R17" s="100" t="s">
        <v>89</v>
      </c>
      <c r="S17" s="100" t="s">
        <v>101</v>
      </c>
      <c r="T17" s="100" t="s">
        <v>90</v>
      </c>
      <c r="U17" s="99" t="s">
        <v>87</v>
      </c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5"/>
      <c r="AI17" s="35"/>
      <c r="AJ17" s="35"/>
    </row>
    <row r="18" spans="1:36" s="36" customFormat="1" ht="75" x14ac:dyDescent="0.25">
      <c r="A18" s="112"/>
      <c r="B18" s="99"/>
      <c r="C18" s="108"/>
      <c r="D18" s="108"/>
      <c r="E18" s="100"/>
      <c r="F18" s="109"/>
      <c r="G18" s="305">
        <f t="shared" si="0"/>
        <v>399</v>
      </c>
      <c r="H18" s="101">
        <v>0.95</v>
      </c>
      <c r="I18" s="120">
        <f t="shared" si="1"/>
        <v>420</v>
      </c>
      <c r="J18" s="120">
        <f t="shared" si="2"/>
        <v>399</v>
      </c>
      <c r="K18" s="101">
        <v>0.95</v>
      </c>
      <c r="L18" s="120">
        <f t="shared" si="3"/>
        <v>420</v>
      </c>
      <c r="M18" s="108"/>
      <c r="N18" s="99" t="s">
        <v>284</v>
      </c>
      <c r="O18" s="109">
        <v>3</v>
      </c>
      <c r="P18" s="116">
        <v>140</v>
      </c>
      <c r="Q18" s="100" t="s">
        <v>88</v>
      </c>
      <c r="R18" s="100" t="s">
        <v>89</v>
      </c>
      <c r="S18" s="100" t="s">
        <v>101</v>
      </c>
      <c r="T18" s="100" t="s">
        <v>90</v>
      </c>
      <c r="U18" s="99" t="s">
        <v>87</v>
      </c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5"/>
      <c r="AJ18" s="35"/>
    </row>
    <row r="19" spans="1:36" s="36" customFormat="1" ht="225" x14ac:dyDescent="0.25">
      <c r="A19" s="112"/>
      <c r="B19" s="99"/>
      <c r="C19" s="108"/>
      <c r="D19" s="108"/>
      <c r="E19" s="100"/>
      <c r="F19" s="109"/>
      <c r="G19" s="305">
        <f t="shared" si="0"/>
        <v>598.5</v>
      </c>
      <c r="H19" s="101">
        <v>0.95</v>
      </c>
      <c r="I19" s="120">
        <f t="shared" si="1"/>
        <v>630</v>
      </c>
      <c r="J19" s="120">
        <f t="shared" si="2"/>
        <v>598.5</v>
      </c>
      <c r="K19" s="101">
        <v>0.95</v>
      </c>
      <c r="L19" s="120">
        <f t="shared" si="3"/>
        <v>630</v>
      </c>
      <c r="M19" s="108"/>
      <c r="N19" s="99" t="s">
        <v>91</v>
      </c>
      <c r="O19" s="109">
        <v>3</v>
      </c>
      <c r="P19" s="116">
        <v>210</v>
      </c>
      <c r="Q19" s="100" t="s">
        <v>88</v>
      </c>
      <c r="R19" s="100" t="s">
        <v>89</v>
      </c>
      <c r="S19" s="100" t="s">
        <v>101</v>
      </c>
      <c r="T19" s="100" t="s">
        <v>90</v>
      </c>
      <c r="U19" s="99" t="s">
        <v>87</v>
      </c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/>
      <c r="AI19" s="35"/>
      <c r="AJ19" s="35"/>
    </row>
    <row r="20" spans="1:36" s="36" customFormat="1" ht="75" x14ac:dyDescent="0.25">
      <c r="A20" s="112"/>
      <c r="B20" s="99"/>
      <c r="C20" s="108"/>
      <c r="D20" s="108"/>
      <c r="E20" s="100"/>
      <c r="F20" s="109"/>
      <c r="G20" s="305">
        <f t="shared" si="0"/>
        <v>567.15</v>
      </c>
      <c r="H20" s="101">
        <v>0.95</v>
      </c>
      <c r="I20" s="120">
        <f t="shared" si="1"/>
        <v>597</v>
      </c>
      <c r="J20" s="120">
        <f t="shared" si="2"/>
        <v>567.15</v>
      </c>
      <c r="K20" s="101">
        <v>0.95</v>
      </c>
      <c r="L20" s="120">
        <f t="shared" si="3"/>
        <v>597</v>
      </c>
      <c r="M20" s="108"/>
      <c r="N20" s="99" t="s">
        <v>285</v>
      </c>
      <c r="O20" s="109">
        <v>3</v>
      </c>
      <c r="P20" s="116">
        <v>199</v>
      </c>
      <c r="Q20" s="100" t="s">
        <v>88</v>
      </c>
      <c r="R20" s="100" t="s">
        <v>89</v>
      </c>
      <c r="S20" s="100" t="s">
        <v>73</v>
      </c>
      <c r="T20" s="100" t="s">
        <v>104</v>
      </c>
      <c r="U20" s="99" t="s">
        <v>87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/>
      <c r="AI20" s="35"/>
      <c r="AJ20" s="35"/>
    </row>
    <row r="21" spans="1:36" s="36" customFormat="1" ht="75" x14ac:dyDescent="0.25">
      <c r="A21" s="112"/>
      <c r="B21" s="99"/>
      <c r="C21" s="108"/>
      <c r="D21" s="108"/>
      <c r="E21" s="100"/>
      <c r="F21" s="109"/>
      <c r="G21" s="305">
        <f t="shared" si="0"/>
        <v>484.5</v>
      </c>
      <c r="H21" s="101">
        <v>0.95</v>
      </c>
      <c r="I21" s="120">
        <f t="shared" si="1"/>
        <v>510</v>
      </c>
      <c r="J21" s="120">
        <f t="shared" si="2"/>
        <v>484.5</v>
      </c>
      <c r="K21" s="101">
        <v>0.95</v>
      </c>
      <c r="L21" s="120">
        <f t="shared" si="3"/>
        <v>510</v>
      </c>
      <c r="M21" s="108"/>
      <c r="N21" s="99" t="s">
        <v>286</v>
      </c>
      <c r="O21" s="109">
        <v>3</v>
      </c>
      <c r="P21" s="116">
        <v>170</v>
      </c>
      <c r="Q21" s="100" t="s">
        <v>88</v>
      </c>
      <c r="R21" s="100" t="s">
        <v>89</v>
      </c>
      <c r="S21" s="100" t="s">
        <v>101</v>
      </c>
      <c r="T21" s="100" t="s">
        <v>90</v>
      </c>
      <c r="U21" s="99" t="s">
        <v>87</v>
      </c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/>
      <c r="AI21" s="35"/>
      <c r="AJ21" s="35"/>
    </row>
    <row r="22" spans="1:36" s="36" customFormat="1" ht="105" x14ac:dyDescent="0.25">
      <c r="A22" s="112"/>
      <c r="B22" s="99"/>
      <c r="C22" s="108"/>
      <c r="D22" s="108"/>
      <c r="E22" s="100"/>
      <c r="F22" s="109"/>
      <c r="G22" s="305">
        <f t="shared" si="0"/>
        <v>142.5</v>
      </c>
      <c r="H22" s="101">
        <v>0.95</v>
      </c>
      <c r="I22" s="120">
        <f t="shared" si="1"/>
        <v>150</v>
      </c>
      <c r="J22" s="120">
        <f t="shared" si="2"/>
        <v>142.5</v>
      </c>
      <c r="K22" s="101">
        <v>0.95</v>
      </c>
      <c r="L22" s="120">
        <f t="shared" si="3"/>
        <v>150</v>
      </c>
      <c r="M22" s="108"/>
      <c r="N22" s="99" t="s">
        <v>287</v>
      </c>
      <c r="O22" s="109">
        <v>3</v>
      </c>
      <c r="P22" s="116">
        <v>50</v>
      </c>
      <c r="Q22" s="100" t="s">
        <v>88</v>
      </c>
      <c r="R22" s="100" t="s">
        <v>89</v>
      </c>
      <c r="S22" s="100" t="s">
        <v>73</v>
      </c>
      <c r="T22" s="100" t="s">
        <v>90</v>
      </c>
      <c r="U22" s="99" t="s">
        <v>87</v>
      </c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  <c r="AI22" s="35"/>
      <c r="AJ22" s="35"/>
    </row>
    <row r="23" spans="1:36" s="36" customFormat="1" ht="90" x14ac:dyDescent="0.25">
      <c r="A23" s="112"/>
      <c r="B23" s="99"/>
      <c r="C23" s="108"/>
      <c r="D23" s="108"/>
      <c r="E23" s="100"/>
      <c r="F23" s="109"/>
      <c r="G23" s="305">
        <f t="shared" si="0"/>
        <v>1596</v>
      </c>
      <c r="H23" s="101">
        <v>0.95</v>
      </c>
      <c r="I23" s="120">
        <f t="shared" si="1"/>
        <v>1680</v>
      </c>
      <c r="J23" s="120">
        <f t="shared" si="2"/>
        <v>1596</v>
      </c>
      <c r="K23" s="101">
        <v>0.95</v>
      </c>
      <c r="L23" s="120">
        <f t="shared" si="3"/>
        <v>1680</v>
      </c>
      <c r="M23" s="108"/>
      <c r="N23" s="99" t="s">
        <v>288</v>
      </c>
      <c r="O23" s="109">
        <v>3</v>
      </c>
      <c r="P23" s="116">
        <v>560</v>
      </c>
      <c r="Q23" s="100" t="s">
        <v>88</v>
      </c>
      <c r="R23" s="100" t="s">
        <v>89</v>
      </c>
      <c r="S23" s="100" t="s">
        <v>101</v>
      </c>
      <c r="T23" s="100" t="s">
        <v>90</v>
      </c>
      <c r="U23" s="99" t="s">
        <v>87</v>
      </c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/>
      <c r="AI23" s="35"/>
      <c r="AJ23" s="35"/>
    </row>
    <row r="24" spans="1:36" s="36" customFormat="1" ht="210" x14ac:dyDescent="0.25">
      <c r="A24" s="112"/>
      <c r="B24" s="99"/>
      <c r="C24" s="108"/>
      <c r="D24" s="108"/>
      <c r="E24" s="100"/>
      <c r="F24" s="109"/>
      <c r="G24" s="305">
        <f t="shared" si="0"/>
        <v>1900</v>
      </c>
      <c r="H24" s="101">
        <v>0.95</v>
      </c>
      <c r="I24" s="120">
        <f t="shared" si="1"/>
        <v>2000</v>
      </c>
      <c r="J24" s="120">
        <f t="shared" si="2"/>
        <v>1900</v>
      </c>
      <c r="K24" s="101">
        <v>0.95</v>
      </c>
      <c r="L24" s="120">
        <f t="shared" si="3"/>
        <v>2000</v>
      </c>
      <c r="M24" s="108"/>
      <c r="N24" s="99" t="s">
        <v>289</v>
      </c>
      <c r="O24" s="109">
        <v>1</v>
      </c>
      <c r="P24" s="116">
        <v>2000</v>
      </c>
      <c r="Q24" s="100" t="s">
        <v>88</v>
      </c>
      <c r="R24" s="100" t="s">
        <v>89</v>
      </c>
      <c r="S24" s="100" t="s">
        <v>101</v>
      </c>
      <c r="T24" s="100" t="s">
        <v>90</v>
      </c>
      <c r="U24" s="99" t="s">
        <v>96</v>
      </c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5"/>
      <c r="AI24" s="35"/>
      <c r="AJ24" s="35"/>
    </row>
    <row r="25" spans="1:36" s="36" customFormat="1" ht="60" x14ac:dyDescent="0.25">
      <c r="A25" s="112"/>
      <c r="B25" s="99"/>
      <c r="C25" s="108"/>
      <c r="D25" s="108"/>
      <c r="E25" s="100"/>
      <c r="F25" s="109"/>
      <c r="G25" s="305">
        <f t="shared" si="0"/>
        <v>142.5</v>
      </c>
      <c r="H25" s="101">
        <v>0.95</v>
      </c>
      <c r="I25" s="120">
        <f t="shared" si="1"/>
        <v>150</v>
      </c>
      <c r="J25" s="120">
        <f t="shared" si="2"/>
        <v>142.5</v>
      </c>
      <c r="K25" s="101">
        <v>0.95</v>
      </c>
      <c r="L25" s="120">
        <f t="shared" si="3"/>
        <v>150</v>
      </c>
      <c r="M25" s="108"/>
      <c r="N25" s="99" t="s">
        <v>92</v>
      </c>
      <c r="O25" s="109">
        <v>3</v>
      </c>
      <c r="P25" s="116">
        <v>50</v>
      </c>
      <c r="Q25" s="100" t="s">
        <v>105</v>
      </c>
      <c r="R25" s="100" t="s">
        <v>89</v>
      </c>
      <c r="S25" s="100" t="s">
        <v>101</v>
      </c>
      <c r="T25" s="100" t="s">
        <v>90</v>
      </c>
      <c r="U25" s="99" t="s">
        <v>96</v>
      </c>
      <c r="V25" s="3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5"/>
      <c r="AI25" s="35"/>
      <c r="AJ25" s="35"/>
    </row>
    <row r="26" spans="1:36" s="36" customFormat="1" ht="60" x14ac:dyDescent="0.25">
      <c r="A26" s="112"/>
      <c r="B26" s="99"/>
      <c r="C26" s="108"/>
      <c r="D26" s="108"/>
      <c r="E26" s="100"/>
      <c r="F26" s="109"/>
      <c r="G26" s="305">
        <f t="shared" si="0"/>
        <v>142.5</v>
      </c>
      <c r="H26" s="101">
        <v>0.95</v>
      </c>
      <c r="I26" s="120">
        <f t="shared" si="1"/>
        <v>150</v>
      </c>
      <c r="J26" s="120">
        <f t="shared" si="2"/>
        <v>142.5</v>
      </c>
      <c r="K26" s="101">
        <v>0.95</v>
      </c>
      <c r="L26" s="120">
        <f t="shared" si="3"/>
        <v>150</v>
      </c>
      <c r="M26" s="108"/>
      <c r="N26" s="99" t="s">
        <v>290</v>
      </c>
      <c r="O26" s="109">
        <v>3</v>
      </c>
      <c r="P26" s="116">
        <v>50</v>
      </c>
      <c r="Q26" s="100" t="s">
        <v>105</v>
      </c>
      <c r="R26" s="100" t="s">
        <v>89</v>
      </c>
      <c r="S26" s="100" t="s">
        <v>101</v>
      </c>
      <c r="T26" s="100" t="s">
        <v>90</v>
      </c>
      <c r="U26" s="99" t="s">
        <v>96</v>
      </c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5"/>
      <c r="AI26" s="35"/>
      <c r="AJ26" s="35"/>
    </row>
    <row r="27" spans="1:36" s="36" customFormat="1" ht="60" x14ac:dyDescent="0.25">
      <c r="A27" s="112"/>
      <c r="B27" s="99"/>
      <c r="C27" s="108"/>
      <c r="D27" s="108"/>
      <c r="E27" s="100"/>
      <c r="F27" s="109"/>
      <c r="G27" s="305">
        <f t="shared" si="0"/>
        <v>142.5</v>
      </c>
      <c r="H27" s="101">
        <v>0.95</v>
      </c>
      <c r="I27" s="120">
        <f t="shared" si="1"/>
        <v>150</v>
      </c>
      <c r="J27" s="120">
        <f t="shared" si="2"/>
        <v>142.5</v>
      </c>
      <c r="K27" s="101">
        <v>0.95</v>
      </c>
      <c r="L27" s="120">
        <f t="shared" si="3"/>
        <v>150</v>
      </c>
      <c r="M27" s="108"/>
      <c r="N27" s="99" t="s">
        <v>291</v>
      </c>
      <c r="O27" s="109">
        <v>3</v>
      </c>
      <c r="P27" s="116">
        <v>50</v>
      </c>
      <c r="Q27" s="100" t="s">
        <v>105</v>
      </c>
      <c r="R27" s="100" t="s">
        <v>89</v>
      </c>
      <c r="S27" s="100" t="s">
        <v>101</v>
      </c>
      <c r="T27" s="100" t="s">
        <v>90</v>
      </c>
      <c r="U27" s="99" t="s">
        <v>96</v>
      </c>
      <c r="V27" s="3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  <c r="AI27" s="35"/>
      <c r="AJ27" s="35"/>
    </row>
    <row r="28" spans="1:36" s="36" customFormat="1" ht="60" x14ac:dyDescent="0.25">
      <c r="A28" s="112"/>
      <c r="B28" s="99"/>
      <c r="C28" s="108"/>
      <c r="D28" s="108"/>
      <c r="E28" s="100"/>
      <c r="F28" s="109"/>
      <c r="G28" s="305">
        <f t="shared" si="0"/>
        <v>142.5</v>
      </c>
      <c r="H28" s="101">
        <v>0.95</v>
      </c>
      <c r="I28" s="120">
        <f t="shared" si="1"/>
        <v>150</v>
      </c>
      <c r="J28" s="120">
        <f t="shared" si="2"/>
        <v>142.5</v>
      </c>
      <c r="K28" s="101">
        <v>0.95</v>
      </c>
      <c r="L28" s="120">
        <f t="shared" si="3"/>
        <v>150</v>
      </c>
      <c r="M28" s="108"/>
      <c r="N28" s="99" t="s">
        <v>292</v>
      </c>
      <c r="O28" s="109">
        <v>1</v>
      </c>
      <c r="P28" s="116">
        <v>150</v>
      </c>
      <c r="Q28" s="100" t="s">
        <v>105</v>
      </c>
      <c r="R28" s="100" t="s">
        <v>89</v>
      </c>
      <c r="S28" s="100" t="s">
        <v>73</v>
      </c>
      <c r="T28" s="100" t="s">
        <v>90</v>
      </c>
      <c r="U28" s="99" t="s">
        <v>96</v>
      </c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5"/>
      <c r="AI28" s="35"/>
      <c r="AJ28" s="35"/>
    </row>
    <row r="29" spans="1:36" s="36" customFormat="1" ht="60" x14ac:dyDescent="0.25">
      <c r="A29" s="112"/>
      <c r="B29" s="99"/>
      <c r="C29" s="108"/>
      <c r="D29" s="108"/>
      <c r="E29" s="100"/>
      <c r="F29" s="109"/>
      <c r="G29" s="305">
        <f t="shared" si="0"/>
        <v>95</v>
      </c>
      <c r="H29" s="101">
        <v>0.95</v>
      </c>
      <c r="I29" s="120">
        <f t="shared" si="1"/>
        <v>100</v>
      </c>
      <c r="J29" s="120">
        <f t="shared" si="2"/>
        <v>95</v>
      </c>
      <c r="K29" s="101">
        <v>0.95</v>
      </c>
      <c r="L29" s="120">
        <f t="shared" si="3"/>
        <v>100</v>
      </c>
      <c r="M29" s="108"/>
      <c r="N29" s="99" t="s">
        <v>93</v>
      </c>
      <c r="O29" s="109">
        <v>1</v>
      </c>
      <c r="P29" s="116">
        <v>100</v>
      </c>
      <c r="Q29" s="100" t="s">
        <v>88</v>
      </c>
      <c r="R29" s="100" t="s">
        <v>89</v>
      </c>
      <c r="S29" s="100" t="s">
        <v>101</v>
      </c>
      <c r="T29" s="100" t="s">
        <v>90</v>
      </c>
      <c r="U29" s="99" t="s">
        <v>87</v>
      </c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5"/>
      <c r="AI29" s="35"/>
      <c r="AJ29" s="35"/>
    </row>
    <row r="30" spans="1:36" s="36" customFormat="1" ht="120" x14ac:dyDescent="0.25">
      <c r="A30" s="112"/>
      <c r="B30" s="99"/>
      <c r="C30" s="108"/>
      <c r="D30" s="108"/>
      <c r="E30" s="100"/>
      <c r="F30" s="109"/>
      <c r="G30" s="305">
        <f t="shared" si="0"/>
        <v>522.5</v>
      </c>
      <c r="H30" s="101">
        <v>0.95</v>
      </c>
      <c r="I30" s="120">
        <f t="shared" si="1"/>
        <v>550</v>
      </c>
      <c r="J30" s="120">
        <f t="shared" si="2"/>
        <v>522.5</v>
      </c>
      <c r="K30" s="101">
        <v>0.95</v>
      </c>
      <c r="L30" s="120">
        <f t="shared" si="3"/>
        <v>550</v>
      </c>
      <c r="M30" s="108"/>
      <c r="N30" s="99" t="s">
        <v>350</v>
      </c>
      <c r="O30" s="109">
        <v>1</v>
      </c>
      <c r="P30" s="116">
        <v>550</v>
      </c>
      <c r="Q30" s="100" t="s">
        <v>88</v>
      </c>
      <c r="R30" s="100" t="s">
        <v>89</v>
      </c>
      <c r="S30" s="100" t="s">
        <v>101</v>
      </c>
      <c r="T30" s="100" t="s">
        <v>351</v>
      </c>
      <c r="U30" s="99" t="s">
        <v>352</v>
      </c>
      <c r="V30" s="3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/>
      <c r="AI30" s="35"/>
      <c r="AJ30" s="35"/>
    </row>
    <row r="31" spans="1:36" s="36" customFormat="1" ht="255" x14ac:dyDescent="0.25">
      <c r="A31" s="112"/>
      <c r="B31" s="99"/>
      <c r="C31" s="108"/>
      <c r="D31" s="108"/>
      <c r="E31" s="100"/>
      <c r="F31" s="109"/>
      <c r="G31" s="305">
        <f t="shared" si="0"/>
        <v>760</v>
      </c>
      <c r="H31" s="101">
        <v>0.95</v>
      </c>
      <c r="I31" s="120">
        <f t="shared" si="1"/>
        <v>800</v>
      </c>
      <c r="J31" s="120">
        <f t="shared" si="2"/>
        <v>760</v>
      </c>
      <c r="K31" s="101">
        <v>0.95</v>
      </c>
      <c r="L31" s="120">
        <f t="shared" si="3"/>
        <v>800</v>
      </c>
      <c r="M31" s="108"/>
      <c r="N31" s="99" t="s">
        <v>177</v>
      </c>
      <c r="O31" s="109">
        <v>1</v>
      </c>
      <c r="P31" s="116">
        <v>800</v>
      </c>
      <c r="Q31" s="100" t="s">
        <v>88</v>
      </c>
      <c r="R31" s="100" t="s">
        <v>89</v>
      </c>
      <c r="S31" s="100" t="s">
        <v>101</v>
      </c>
      <c r="T31" s="100" t="s">
        <v>90</v>
      </c>
      <c r="U31" s="99" t="s">
        <v>87</v>
      </c>
      <c r="V31" s="33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5"/>
      <c r="AI31" s="35"/>
      <c r="AJ31" s="35"/>
    </row>
    <row r="32" spans="1:36" s="36" customFormat="1" ht="60" x14ac:dyDescent="0.25">
      <c r="A32" s="112"/>
      <c r="B32" s="99"/>
      <c r="C32" s="108"/>
      <c r="D32" s="108"/>
      <c r="E32" s="100"/>
      <c r="F32" s="109"/>
      <c r="G32" s="305">
        <f t="shared" si="0"/>
        <v>47.5</v>
      </c>
      <c r="H32" s="101">
        <v>0.95</v>
      </c>
      <c r="I32" s="120">
        <f t="shared" si="1"/>
        <v>50</v>
      </c>
      <c r="J32" s="120">
        <f t="shared" si="2"/>
        <v>47.5</v>
      </c>
      <c r="K32" s="101">
        <v>0.95</v>
      </c>
      <c r="L32" s="120">
        <f t="shared" si="3"/>
        <v>50</v>
      </c>
      <c r="M32" s="108"/>
      <c r="N32" s="99" t="s">
        <v>178</v>
      </c>
      <c r="O32" s="109">
        <v>1</v>
      </c>
      <c r="P32" s="116">
        <v>50</v>
      </c>
      <c r="Q32" s="100" t="s">
        <v>105</v>
      </c>
      <c r="R32" s="100" t="s">
        <v>89</v>
      </c>
      <c r="S32" s="100" t="s">
        <v>101</v>
      </c>
      <c r="T32" s="100" t="s">
        <v>90</v>
      </c>
      <c r="U32" s="99" t="s">
        <v>96</v>
      </c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  <c r="AI32" s="35"/>
      <c r="AJ32" s="35"/>
    </row>
    <row r="33" spans="1:36" s="36" customFormat="1" ht="60" x14ac:dyDescent="0.25">
      <c r="A33" s="112"/>
      <c r="B33" s="99"/>
      <c r="C33" s="108"/>
      <c r="D33" s="108"/>
      <c r="E33" s="100"/>
      <c r="F33" s="109"/>
      <c r="G33" s="305">
        <f t="shared" si="0"/>
        <v>142.5</v>
      </c>
      <c r="H33" s="101">
        <v>0.95</v>
      </c>
      <c r="I33" s="120">
        <f t="shared" si="1"/>
        <v>150</v>
      </c>
      <c r="J33" s="120">
        <f t="shared" si="2"/>
        <v>142.5</v>
      </c>
      <c r="K33" s="101">
        <v>0.95</v>
      </c>
      <c r="L33" s="120">
        <f t="shared" si="3"/>
        <v>150</v>
      </c>
      <c r="M33" s="108"/>
      <c r="N33" s="99" t="s">
        <v>179</v>
      </c>
      <c r="O33" s="109">
        <v>1</v>
      </c>
      <c r="P33" s="116">
        <v>150</v>
      </c>
      <c r="Q33" s="100" t="s">
        <v>88</v>
      </c>
      <c r="R33" s="100" t="s">
        <v>89</v>
      </c>
      <c r="S33" s="100" t="s">
        <v>73</v>
      </c>
      <c r="T33" s="100" t="s">
        <v>90</v>
      </c>
      <c r="U33" s="99" t="s">
        <v>87</v>
      </c>
      <c r="V33" s="33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5"/>
      <c r="AI33" s="35"/>
      <c r="AJ33" s="35"/>
    </row>
    <row r="34" spans="1:36" s="36" customFormat="1" ht="60" x14ac:dyDescent="0.25">
      <c r="A34" s="112"/>
      <c r="B34" s="99"/>
      <c r="C34" s="108"/>
      <c r="D34" s="108"/>
      <c r="E34" s="100"/>
      <c r="F34" s="109"/>
      <c r="G34" s="305">
        <f t="shared" si="0"/>
        <v>114</v>
      </c>
      <c r="H34" s="101">
        <v>0.95</v>
      </c>
      <c r="I34" s="120">
        <f t="shared" si="1"/>
        <v>120</v>
      </c>
      <c r="J34" s="120">
        <f t="shared" si="2"/>
        <v>114</v>
      </c>
      <c r="K34" s="101">
        <v>0.95</v>
      </c>
      <c r="L34" s="120">
        <f t="shared" si="3"/>
        <v>120</v>
      </c>
      <c r="M34" s="108"/>
      <c r="N34" s="110" t="s">
        <v>97</v>
      </c>
      <c r="O34" s="109">
        <v>1</v>
      </c>
      <c r="P34" s="116">
        <v>120</v>
      </c>
      <c r="Q34" s="100" t="s">
        <v>88</v>
      </c>
      <c r="R34" s="100" t="s">
        <v>89</v>
      </c>
      <c r="S34" s="100" t="s">
        <v>101</v>
      </c>
      <c r="T34" s="100" t="s">
        <v>90</v>
      </c>
      <c r="U34" s="99" t="s">
        <v>96</v>
      </c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/>
      <c r="AI34" s="35"/>
      <c r="AJ34" s="35"/>
    </row>
    <row r="35" spans="1:36" s="36" customFormat="1" ht="105" x14ac:dyDescent="0.25">
      <c r="A35" s="112"/>
      <c r="B35" s="99"/>
      <c r="C35" s="108"/>
      <c r="D35" s="108"/>
      <c r="E35" s="100"/>
      <c r="F35" s="109"/>
      <c r="G35" s="305">
        <f t="shared" si="0"/>
        <v>475</v>
      </c>
      <c r="H35" s="101">
        <v>0.95</v>
      </c>
      <c r="I35" s="120">
        <f t="shared" si="1"/>
        <v>500</v>
      </c>
      <c r="J35" s="120">
        <f t="shared" si="2"/>
        <v>475</v>
      </c>
      <c r="K35" s="101">
        <v>0.95</v>
      </c>
      <c r="L35" s="120">
        <f t="shared" si="3"/>
        <v>500</v>
      </c>
      <c r="M35" s="108"/>
      <c r="N35" s="99" t="s">
        <v>95</v>
      </c>
      <c r="O35" s="109">
        <v>1</v>
      </c>
      <c r="P35" s="116">
        <v>500</v>
      </c>
      <c r="Q35" s="100" t="s">
        <v>105</v>
      </c>
      <c r="R35" s="100" t="s">
        <v>89</v>
      </c>
      <c r="S35" s="100" t="s">
        <v>101</v>
      </c>
      <c r="T35" s="100" t="s">
        <v>90</v>
      </c>
      <c r="U35" s="99" t="s">
        <v>96</v>
      </c>
      <c r="V35" s="3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5"/>
      <c r="AI35" s="35"/>
      <c r="AJ35" s="35"/>
    </row>
    <row r="36" spans="1:36" s="36" customFormat="1" ht="90" x14ac:dyDescent="0.25">
      <c r="A36" s="112"/>
      <c r="B36" s="99"/>
      <c r="C36" s="108"/>
      <c r="D36" s="108"/>
      <c r="E36" s="100"/>
      <c r="F36" s="109"/>
      <c r="G36" s="305">
        <f t="shared" si="0"/>
        <v>114</v>
      </c>
      <c r="H36" s="101">
        <v>0.95</v>
      </c>
      <c r="I36" s="120">
        <f t="shared" si="1"/>
        <v>120</v>
      </c>
      <c r="J36" s="120">
        <f t="shared" si="2"/>
        <v>114</v>
      </c>
      <c r="K36" s="101">
        <v>0.95</v>
      </c>
      <c r="L36" s="120">
        <f t="shared" si="3"/>
        <v>120</v>
      </c>
      <c r="M36" s="108"/>
      <c r="N36" s="99" t="s">
        <v>180</v>
      </c>
      <c r="O36" s="109">
        <v>1</v>
      </c>
      <c r="P36" s="116">
        <v>120</v>
      </c>
      <c r="Q36" s="100" t="s">
        <v>88</v>
      </c>
      <c r="R36" s="100" t="s">
        <v>89</v>
      </c>
      <c r="S36" s="100" t="s">
        <v>101</v>
      </c>
      <c r="T36" s="100" t="s">
        <v>90</v>
      </c>
      <c r="U36" s="99" t="s">
        <v>96</v>
      </c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5"/>
      <c r="AI36" s="35"/>
      <c r="AJ36" s="35"/>
    </row>
    <row r="37" spans="1:36" s="36" customFormat="1" ht="60" x14ac:dyDescent="0.25">
      <c r="A37" s="112"/>
      <c r="B37" s="99"/>
      <c r="C37" s="108"/>
      <c r="D37" s="108"/>
      <c r="E37" s="100"/>
      <c r="F37" s="109"/>
      <c r="G37" s="305">
        <f t="shared" si="0"/>
        <v>114</v>
      </c>
      <c r="H37" s="101">
        <v>0.95</v>
      </c>
      <c r="I37" s="120">
        <f t="shared" si="1"/>
        <v>120</v>
      </c>
      <c r="J37" s="120">
        <f t="shared" si="2"/>
        <v>114</v>
      </c>
      <c r="K37" s="101">
        <v>0.95</v>
      </c>
      <c r="L37" s="120">
        <f t="shared" si="3"/>
        <v>120</v>
      </c>
      <c r="M37" s="108"/>
      <c r="N37" s="99" t="s">
        <v>98</v>
      </c>
      <c r="O37" s="109">
        <v>1</v>
      </c>
      <c r="P37" s="116">
        <v>120</v>
      </c>
      <c r="Q37" s="100" t="s">
        <v>105</v>
      </c>
      <c r="R37" s="100" t="s">
        <v>89</v>
      </c>
      <c r="S37" s="100" t="s">
        <v>73</v>
      </c>
      <c r="T37" s="100" t="s">
        <v>90</v>
      </c>
      <c r="U37" s="99" t="s">
        <v>96</v>
      </c>
      <c r="V37" s="33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5"/>
      <c r="AI37" s="35"/>
      <c r="AJ37" s="35"/>
    </row>
    <row r="38" spans="1:36" s="36" customFormat="1" ht="60" x14ac:dyDescent="0.25">
      <c r="A38" s="112"/>
      <c r="B38" s="99"/>
      <c r="C38" s="108"/>
      <c r="D38" s="108"/>
      <c r="E38" s="100"/>
      <c r="F38" s="109"/>
      <c r="G38" s="305">
        <f t="shared" si="0"/>
        <v>1087.75</v>
      </c>
      <c r="H38" s="101">
        <v>0.95</v>
      </c>
      <c r="I38" s="120">
        <f t="shared" si="1"/>
        <v>1145</v>
      </c>
      <c r="J38" s="120">
        <f t="shared" si="2"/>
        <v>1087.75</v>
      </c>
      <c r="K38" s="101">
        <v>0.95</v>
      </c>
      <c r="L38" s="120">
        <f t="shared" si="3"/>
        <v>1145</v>
      </c>
      <c r="M38" s="108"/>
      <c r="N38" s="99" t="s">
        <v>106</v>
      </c>
      <c r="O38" s="109">
        <v>1</v>
      </c>
      <c r="P38" s="116">
        <v>1145</v>
      </c>
      <c r="Q38" s="100" t="s">
        <v>88</v>
      </c>
      <c r="R38" s="100" t="s">
        <v>89</v>
      </c>
      <c r="S38" s="100" t="s">
        <v>293</v>
      </c>
      <c r="T38" s="100" t="s">
        <v>90</v>
      </c>
      <c r="U38" s="99" t="s">
        <v>96</v>
      </c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5"/>
      <c r="AI38" s="35"/>
      <c r="AJ38" s="35"/>
    </row>
    <row r="39" spans="1:36" s="36" customFormat="1" ht="60" x14ac:dyDescent="0.25">
      <c r="A39" s="112"/>
      <c r="B39" s="99"/>
      <c r="C39" s="108"/>
      <c r="D39" s="108"/>
      <c r="E39" s="100"/>
      <c r="F39" s="109"/>
      <c r="G39" s="305">
        <f t="shared" si="0"/>
        <v>855</v>
      </c>
      <c r="H39" s="101">
        <v>0.95</v>
      </c>
      <c r="I39" s="120">
        <f>L39</f>
        <v>900</v>
      </c>
      <c r="J39" s="120">
        <f>K39*L39</f>
        <v>855</v>
      </c>
      <c r="K39" s="101">
        <v>0.95</v>
      </c>
      <c r="L39" s="120">
        <f>O39*P39</f>
        <v>900</v>
      </c>
      <c r="M39" s="108"/>
      <c r="N39" s="99" t="s">
        <v>181</v>
      </c>
      <c r="O39" s="109">
        <v>1</v>
      </c>
      <c r="P39" s="116">
        <v>900</v>
      </c>
      <c r="Q39" s="100" t="s">
        <v>88</v>
      </c>
      <c r="R39" s="100" t="s">
        <v>89</v>
      </c>
      <c r="S39" s="100" t="s">
        <v>101</v>
      </c>
      <c r="T39" s="100" t="s">
        <v>90</v>
      </c>
      <c r="U39" s="99" t="s">
        <v>96</v>
      </c>
      <c r="V39" s="33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5"/>
      <c r="AI39" s="35"/>
      <c r="AJ39" s="35"/>
    </row>
    <row r="40" spans="1:36" s="36" customFormat="1" ht="120" x14ac:dyDescent="0.25">
      <c r="A40" s="112"/>
      <c r="B40" s="99"/>
      <c r="C40" s="108"/>
      <c r="D40" s="108"/>
      <c r="E40" s="100"/>
      <c r="F40" s="109"/>
      <c r="G40" s="305">
        <f t="shared" si="0"/>
        <v>95</v>
      </c>
      <c r="H40" s="101">
        <v>0.95</v>
      </c>
      <c r="I40" s="120">
        <f t="shared" ref="I40:I49" si="4">L40</f>
        <v>100</v>
      </c>
      <c r="J40" s="120">
        <f t="shared" ref="J40:J49" si="5">K40*L40</f>
        <v>95</v>
      </c>
      <c r="K40" s="101">
        <v>0.95</v>
      </c>
      <c r="L40" s="120">
        <f t="shared" ref="L40:L49" si="6">O40*P40</f>
        <v>100</v>
      </c>
      <c r="M40" s="108"/>
      <c r="N40" s="99" t="s">
        <v>294</v>
      </c>
      <c r="O40" s="109">
        <v>1</v>
      </c>
      <c r="P40" s="116">
        <v>100</v>
      </c>
      <c r="Q40" s="100" t="s">
        <v>88</v>
      </c>
      <c r="R40" s="100" t="s">
        <v>89</v>
      </c>
      <c r="S40" s="100" t="s">
        <v>101</v>
      </c>
      <c r="T40" s="100" t="s">
        <v>90</v>
      </c>
      <c r="U40" s="99" t="s">
        <v>87</v>
      </c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5"/>
      <c r="AI40" s="35"/>
      <c r="AJ40" s="35"/>
    </row>
    <row r="41" spans="1:36" s="36" customFormat="1" ht="135" x14ac:dyDescent="0.25">
      <c r="A41" s="112"/>
      <c r="B41" s="99"/>
      <c r="C41" s="108"/>
      <c r="D41" s="108"/>
      <c r="E41" s="100"/>
      <c r="F41" s="109"/>
      <c r="G41" s="305">
        <f t="shared" si="0"/>
        <v>190</v>
      </c>
      <c r="H41" s="101">
        <v>0.95</v>
      </c>
      <c r="I41" s="120">
        <f t="shared" si="4"/>
        <v>200</v>
      </c>
      <c r="J41" s="120">
        <f t="shared" si="5"/>
        <v>190</v>
      </c>
      <c r="K41" s="101">
        <v>0.95</v>
      </c>
      <c r="L41" s="120">
        <f t="shared" si="6"/>
        <v>200</v>
      </c>
      <c r="M41" s="108"/>
      <c r="N41" s="99" t="s">
        <v>295</v>
      </c>
      <c r="O41" s="109">
        <v>1</v>
      </c>
      <c r="P41" s="116">
        <v>200</v>
      </c>
      <c r="Q41" s="100" t="s">
        <v>88</v>
      </c>
      <c r="R41" s="100" t="s">
        <v>89</v>
      </c>
      <c r="S41" s="100" t="s">
        <v>101</v>
      </c>
      <c r="T41" s="100" t="s">
        <v>90</v>
      </c>
      <c r="U41" s="99" t="s">
        <v>87</v>
      </c>
      <c r="V41" s="33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5"/>
      <c r="AI41" s="35"/>
      <c r="AJ41" s="35"/>
    </row>
    <row r="42" spans="1:36" s="36" customFormat="1" ht="105" x14ac:dyDescent="0.25">
      <c r="A42" s="112"/>
      <c r="B42" s="99"/>
      <c r="C42" s="108"/>
      <c r="D42" s="108"/>
      <c r="E42" s="100"/>
      <c r="F42" s="109"/>
      <c r="G42" s="305">
        <f t="shared" si="0"/>
        <v>95</v>
      </c>
      <c r="H42" s="101">
        <v>0.95</v>
      </c>
      <c r="I42" s="120">
        <f t="shared" si="4"/>
        <v>100</v>
      </c>
      <c r="J42" s="120">
        <f t="shared" si="5"/>
        <v>95</v>
      </c>
      <c r="K42" s="101">
        <v>0.95</v>
      </c>
      <c r="L42" s="120">
        <f t="shared" si="6"/>
        <v>100</v>
      </c>
      <c r="M42" s="108"/>
      <c r="N42" s="99" t="s">
        <v>296</v>
      </c>
      <c r="O42" s="109">
        <v>1</v>
      </c>
      <c r="P42" s="116">
        <v>100</v>
      </c>
      <c r="Q42" s="100" t="s">
        <v>88</v>
      </c>
      <c r="R42" s="100" t="s">
        <v>89</v>
      </c>
      <c r="S42" s="100" t="s">
        <v>101</v>
      </c>
      <c r="T42" s="100" t="s">
        <v>90</v>
      </c>
      <c r="U42" s="99" t="s">
        <v>87</v>
      </c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5"/>
      <c r="AI42" s="35"/>
      <c r="AJ42" s="35"/>
    </row>
    <row r="43" spans="1:36" s="36" customFormat="1" ht="90" x14ac:dyDescent="0.25">
      <c r="A43" s="112"/>
      <c r="B43" s="99"/>
      <c r="C43" s="108"/>
      <c r="D43" s="108"/>
      <c r="E43" s="100"/>
      <c r="F43" s="109"/>
      <c r="G43" s="305">
        <f t="shared" si="0"/>
        <v>47.5</v>
      </c>
      <c r="H43" s="101">
        <v>0.95</v>
      </c>
      <c r="I43" s="120">
        <f t="shared" si="4"/>
        <v>50</v>
      </c>
      <c r="J43" s="120">
        <f t="shared" si="5"/>
        <v>47.5</v>
      </c>
      <c r="K43" s="101">
        <v>0.95</v>
      </c>
      <c r="L43" s="120">
        <f t="shared" si="6"/>
        <v>50</v>
      </c>
      <c r="M43" s="108"/>
      <c r="N43" s="99" t="s">
        <v>297</v>
      </c>
      <c r="O43" s="109">
        <v>1</v>
      </c>
      <c r="P43" s="116">
        <v>50</v>
      </c>
      <c r="Q43" s="100" t="s">
        <v>88</v>
      </c>
      <c r="R43" s="100" t="s">
        <v>89</v>
      </c>
      <c r="S43" s="100" t="s">
        <v>101</v>
      </c>
      <c r="T43" s="100" t="s">
        <v>90</v>
      </c>
      <c r="U43" s="99" t="s">
        <v>87</v>
      </c>
      <c r="V43" s="33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5"/>
      <c r="AI43" s="35"/>
      <c r="AJ43" s="35"/>
    </row>
    <row r="44" spans="1:36" s="36" customFormat="1" ht="75" x14ac:dyDescent="0.25">
      <c r="A44" s="112"/>
      <c r="B44" s="99"/>
      <c r="C44" s="108"/>
      <c r="D44" s="108"/>
      <c r="E44" s="100"/>
      <c r="F44" s="109"/>
      <c r="G44" s="305">
        <f t="shared" si="0"/>
        <v>47.5</v>
      </c>
      <c r="H44" s="101">
        <v>0.95</v>
      </c>
      <c r="I44" s="120">
        <f t="shared" si="4"/>
        <v>50</v>
      </c>
      <c r="J44" s="120">
        <f t="shared" si="5"/>
        <v>47.5</v>
      </c>
      <c r="K44" s="101">
        <v>0.95</v>
      </c>
      <c r="L44" s="120">
        <f t="shared" si="6"/>
        <v>50</v>
      </c>
      <c r="M44" s="108"/>
      <c r="N44" s="99" t="s">
        <v>298</v>
      </c>
      <c r="O44" s="109">
        <v>1</v>
      </c>
      <c r="P44" s="116">
        <v>50</v>
      </c>
      <c r="Q44" s="100" t="s">
        <v>88</v>
      </c>
      <c r="R44" s="100" t="s">
        <v>89</v>
      </c>
      <c r="S44" s="100" t="s">
        <v>101</v>
      </c>
      <c r="T44" s="100" t="s">
        <v>90</v>
      </c>
      <c r="U44" s="99" t="s">
        <v>87</v>
      </c>
      <c r="V44" s="3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5"/>
      <c r="AI44" s="35"/>
      <c r="AJ44" s="35"/>
    </row>
    <row r="45" spans="1:36" s="36" customFormat="1" ht="180" x14ac:dyDescent="0.25">
      <c r="A45" s="112"/>
      <c r="B45" s="99"/>
      <c r="C45" s="108"/>
      <c r="D45" s="108"/>
      <c r="E45" s="100"/>
      <c r="F45" s="109"/>
      <c r="G45" s="305">
        <f t="shared" si="0"/>
        <v>47.5</v>
      </c>
      <c r="H45" s="101">
        <v>0.95</v>
      </c>
      <c r="I45" s="120">
        <f t="shared" si="4"/>
        <v>50</v>
      </c>
      <c r="J45" s="120">
        <f t="shared" si="5"/>
        <v>47.5</v>
      </c>
      <c r="K45" s="101">
        <v>0.95</v>
      </c>
      <c r="L45" s="120">
        <f t="shared" si="6"/>
        <v>50</v>
      </c>
      <c r="M45" s="108"/>
      <c r="N45" s="99" t="s">
        <v>299</v>
      </c>
      <c r="O45" s="109">
        <v>1</v>
      </c>
      <c r="P45" s="116">
        <v>50</v>
      </c>
      <c r="Q45" s="100" t="s">
        <v>88</v>
      </c>
      <c r="R45" s="100" t="s">
        <v>89</v>
      </c>
      <c r="S45" s="100" t="s">
        <v>101</v>
      </c>
      <c r="T45" s="100" t="s">
        <v>90</v>
      </c>
      <c r="U45" s="99" t="s">
        <v>87</v>
      </c>
      <c r="V45" s="33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/>
      <c r="AI45" s="35"/>
      <c r="AJ45" s="35"/>
    </row>
    <row r="46" spans="1:36" s="36" customFormat="1" ht="60" x14ac:dyDescent="0.25">
      <c r="A46" s="112"/>
      <c r="B46" s="99"/>
      <c r="C46" s="108"/>
      <c r="D46" s="108"/>
      <c r="E46" s="100"/>
      <c r="F46" s="109"/>
      <c r="G46" s="305">
        <f t="shared" si="0"/>
        <v>47.5</v>
      </c>
      <c r="H46" s="101">
        <v>0.95</v>
      </c>
      <c r="I46" s="120">
        <f t="shared" si="4"/>
        <v>50</v>
      </c>
      <c r="J46" s="120">
        <f t="shared" si="5"/>
        <v>47.5</v>
      </c>
      <c r="K46" s="101">
        <v>0.95</v>
      </c>
      <c r="L46" s="120">
        <f t="shared" si="6"/>
        <v>50</v>
      </c>
      <c r="M46" s="108"/>
      <c r="N46" s="99" t="s">
        <v>300</v>
      </c>
      <c r="O46" s="109">
        <v>1</v>
      </c>
      <c r="P46" s="116">
        <v>50</v>
      </c>
      <c r="Q46" s="100" t="s">
        <v>88</v>
      </c>
      <c r="R46" s="100" t="s">
        <v>89</v>
      </c>
      <c r="S46" s="100" t="s">
        <v>101</v>
      </c>
      <c r="T46" s="100" t="s">
        <v>90</v>
      </c>
      <c r="U46" s="99" t="s">
        <v>87</v>
      </c>
      <c r="V46" s="33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5"/>
      <c r="AI46" s="35"/>
      <c r="AJ46" s="35"/>
    </row>
    <row r="47" spans="1:36" s="36" customFormat="1" ht="120" x14ac:dyDescent="0.25">
      <c r="A47" s="228" t="s">
        <v>67</v>
      </c>
      <c r="B47" s="99"/>
      <c r="C47" s="108"/>
      <c r="D47" s="108"/>
      <c r="E47" s="100"/>
      <c r="F47" s="109"/>
      <c r="G47" s="305">
        <f t="shared" si="0"/>
        <v>47.5</v>
      </c>
      <c r="H47" s="101">
        <v>0.95</v>
      </c>
      <c r="I47" s="120">
        <f t="shared" si="4"/>
        <v>50</v>
      </c>
      <c r="J47" s="120">
        <f t="shared" si="5"/>
        <v>47.5</v>
      </c>
      <c r="K47" s="101">
        <v>0.95</v>
      </c>
      <c r="L47" s="120">
        <f t="shared" si="6"/>
        <v>50</v>
      </c>
      <c r="M47" s="108"/>
      <c r="N47" s="99" t="s">
        <v>301</v>
      </c>
      <c r="O47" s="109">
        <v>1</v>
      </c>
      <c r="P47" s="116">
        <v>50</v>
      </c>
      <c r="Q47" s="100" t="s">
        <v>88</v>
      </c>
      <c r="R47" s="100" t="s">
        <v>89</v>
      </c>
      <c r="S47" s="100" t="s">
        <v>101</v>
      </c>
      <c r="T47" s="100" t="s">
        <v>90</v>
      </c>
      <c r="U47" s="99" t="s">
        <v>87</v>
      </c>
      <c r="V47" s="3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5"/>
      <c r="AI47" s="35"/>
      <c r="AJ47" s="35"/>
    </row>
    <row r="48" spans="1:36" s="36" customFormat="1" ht="75" x14ac:dyDescent="0.25">
      <c r="A48" s="229"/>
      <c r="B48" s="99"/>
      <c r="C48" s="108"/>
      <c r="D48" s="108"/>
      <c r="E48" s="100"/>
      <c r="F48" s="109"/>
      <c r="G48" s="305">
        <f t="shared" si="0"/>
        <v>47.5</v>
      </c>
      <c r="H48" s="101">
        <v>0.95</v>
      </c>
      <c r="I48" s="120">
        <f t="shared" si="4"/>
        <v>50</v>
      </c>
      <c r="J48" s="120">
        <f t="shared" si="5"/>
        <v>47.5</v>
      </c>
      <c r="K48" s="101">
        <v>0.95</v>
      </c>
      <c r="L48" s="120">
        <f t="shared" si="6"/>
        <v>50</v>
      </c>
      <c r="M48" s="108"/>
      <c r="N48" s="99" t="s">
        <v>302</v>
      </c>
      <c r="O48" s="109">
        <v>1</v>
      </c>
      <c r="P48" s="116">
        <v>50</v>
      </c>
      <c r="Q48" s="100" t="s">
        <v>88</v>
      </c>
      <c r="R48" s="100" t="s">
        <v>89</v>
      </c>
      <c r="S48" s="100" t="s">
        <v>101</v>
      </c>
      <c r="T48" s="100" t="s">
        <v>90</v>
      </c>
      <c r="U48" s="99" t="s">
        <v>96</v>
      </c>
      <c r="V48" s="33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5"/>
      <c r="AI48" s="35"/>
      <c r="AJ48" s="35"/>
    </row>
    <row r="49" spans="1:36" s="36" customFormat="1" ht="60" x14ac:dyDescent="0.25">
      <c r="A49" s="229"/>
      <c r="B49" s="99"/>
      <c r="C49" s="108"/>
      <c r="D49" s="108"/>
      <c r="E49" s="100"/>
      <c r="F49" s="109"/>
      <c r="G49" s="305">
        <f t="shared" si="0"/>
        <v>190</v>
      </c>
      <c r="H49" s="101">
        <v>0.95</v>
      </c>
      <c r="I49" s="120">
        <f t="shared" si="4"/>
        <v>200</v>
      </c>
      <c r="J49" s="120">
        <f t="shared" si="5"/>
        <v>190</v>
      </c>
      <c r="K49" s="101">
        <v>0.95</v>
      </c>
      <c r="L49" s="120">
        <f t="shared" si="6"/>
        <v>200</v>
      </c>
      <c r="M49" s="108"/>
      <c r="N49" s="100" t="s">
        <v>303</v>
      </c>
      <c r="O49" s="109">
        <v>1</v>
      </c>
      <c r="P49" s="116">
        <v>200</v>
      </c>
      <c r="Q49" s="100" t="s">
        <v>88</v>
      </c>
      <c r="R49" s="100" t="s">
        <v>89</v>
      </c>
      <c r="S49" s="100" t="s">
        <v>101</v>
      </c>
      <c r="T49" s="100" t="s">
        <v>90</v>
      </c>
      <c r="U49" s="99" t="s">
        <v>353</v>
      </c>
      <c r="V49" s="3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5"/>
      <c r="AI49" s="35"/>
      <c r="AJ49" s="35"/>
    </row>
    <row r="50" spans="1:36" s="36" customFormat="1" ht="120" x14ac:dyDescent="0.25">
      <c r="A50" s="229"/>
      <c r="B50" s="100" t="s">
        <v>304</v>
      </c>
      <c r="C50" s="99" t="s">
        <v>68</v>
      </c>
      <c r="D50" s="99" t="s">
        <v>86</v>
      </c>
      <c r="E50" s="100" t="s">
        <v>305</v>
      </c>
      <c r="F50" s="109">
        <v>1</v>
      </c>
      <c r="G50" s="305">
        <f t="shared" si="0"/>
        <v>9.5</v>
      </c>
      <c r="H50" s="101">
        <v>0.95</v>
      </c>
      <c r="I50" s="120">
        <f t="shared" si="1"/>
        <v>10</v>
      </c>
      <c r="J50" s="120">
        <f t="shared" si="2"/>
        <v>9.5</v>
      </c>
      <c r="K50" s="101">
        <v>0.95</v>
      </c>
      <c r="L50" s="120">
        <f t="shared" si="3"/>
        <v>10</v>
      </c>
      <c r="M50" s="108"/>
      <c r="N50" s="99" t="s">
        <v>306</v>
      </c>
      <c r="O50" s="109">
        <v>1</v>
      </c>
      <c r="P50" s="116">
        <v>10</v>
      </c>
      <c r="Q50" s="100" t="s">
        <v>307</v>
      </c>
      <c r="R50" s="100" t="s">
        <v>72</v>
      </c>
      <c r="S50" s="100" t="s">
        <v>101</v>
      </c>
      <c r="T50" s="100" t="s">
        <v>308</v>
      </c>
      <c r="U50" s="99" t="s">
        <v>87</v>
      </c>
      <c r="V50" s="3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5"/>
      <c r="AJ50" s="35"/>
    </row>
    <row r="51" spans="1:36" s="36" customFormat="1" ht="75" x14ac:dyDescent="0.25">
      <c r="A51" s="229"/>
      <c r="B51" s="99"/>
      <c r="C51" s="108"/>
      <c r="D51" s="108"/>
      <c r="E51" s="100" t="s">
        <v>309</v>
      </c>
      <c r="F51" s="109">
        <v>1</v>
      </c>
      <c r="G51" s="305">
        <f t="shared" si="0"/>
        <v>9.5</v>
      </c>
      <c r="H51" s="101">
        <v>0.95</v>
      </c>
      <c r="I51" s="120">
        <f t="shared" si="1"/>
        <v>10</v>
      </c>
      <c r="J51" s="120">
        <f t="shared" si="2"/>
        <v>9.5</v>
      </c>
      <c r="K51" s="101">
        <v>0.95</v>
      </c>
      <c r="L51" s="120">
        <f t="shared" si="3"/>
        <v>10</v>
      </c>
      <c r="M51" s="108"/>
      <c r="N51" s="100" t="s">
        <v>310</v>
      </c>
      <c r="O51" s="109">
        <v>1</v>
      </c>
      <c r="P51" s="116">
        <v>10</v>
      </c>
      <c r="Q51" s="100" t="s">
        <v>311</v>
      </c>
      <c r="R51" s="100" t="s">
        <v>72</v>
      </c>
      <c r="S51" s="100" t="s">
        <v>101</v>
      </c>
      <c r="T51" s="100" t="s">
        <v>308</v>
      </c>
      <c r="U51" s="99" t="s">
        <v>96</v>
      </c>
      <c r="V51" s="3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5"/>
      <c r="AI51" s="35"/>
      <c r="AJ51" s="35"/>
    </row>
    <row r="52" spans="1:36" s="36" customFormat="1" ht="60" x14ac:dyDescent="0.25">
      <c r="A52" s="229"/>
      <c r="B52" s="99"/>
      <c r="C52" s="108"/>
      <c r="D52" s="108"/>
      <c r="E52" s="100" t="s">
        <v>312</v>
      </c>
      <c r="F52" s="109">
        <v>1</v>
      </c>
      <c r="G52" s="305">
        <f t="shared" si="0"/>
        <v>9.5</v>
      </c>
      <c r="H52" s="101">
        <v>0.95</v>
      </c>
      <c r="I52" s="120">
        <f t="shared" si="1"/>
        <v>10</v>
      </c>
      <c r="J52" s="120">
        <f t="shared" si="2"/>
        <v>9.5</v>
      </c>
      <c r="K52" s="101">
        <v>0.95</v>
      </c>
      <c r="L52" s="120">
        <f t="shared" si="3"/>
        <v>10</v>
      </c>
      <c r="M52" s="108"/>
      <c r="N52" s="99" t="s">
        <v>313</v>
      </c>
      <c r="O52" s="109">
        <v>1</v>
      </c>
      <c r="P52" s="117">
        <v>10</v>
      </c>
      <c r="Q52" s="100">
        <v>8</v>
      </c>
      <c r="R52" s="100" t="s">
        <v>72</v>
      </c>
      <c r="S52" s="100" t="s">
        <v>101</v>
      </c>
      <c r="T52" s="100" t="s">
        <v>308</v>
      </c>
      <c r="U52" s="99" t="s">
        <v>96</v>
      </c>
      <c r="V52" s="3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5"/>
      <c r="AI52" s="35"/>
      <c r="AJ52" s="35"/>
    </row>
    <row r="53" spans="1:36" s="36" customFormat="1" ht="90" x14ac:dyDescent="0.25">
      <c r="A53" s="229"/>
      <c r="B53" s="99"/>
      <c r="C53" s="108"/>
      <c r="D53" s="108"/>
      <c r="E53" s="100"/>
      <c r="F53" s="109"/>
      <c r="G53" s="305">
        <f t="shared" si="0"/>
        <v>1900</v>
      </c>
      <c r="H53" s="101">
        <v>0.95</v>
      </c>
      <c r="I53" s="120">
        <f t="shared" si="1"/>
        <v>2000</v>
      </c>
      <c r="J53" s="120">
        <f t="shared" si="2"/>
        <v>1900</v>
      </c>
      <c r="K53" s="101">
        <v>0.95</v>
      </c>
      <c r="L53" s="120">
        <f t="shared" si="3"/>
        <v>2000</v>
      </c>
      <c r="M53" s="108"/>
      <c r="N53" s="99" t="s">
        <v>314</v>
      </c>
      <c r="O53" s="109">
        <v>1</v>
      </c>
      <c r="P53" s="116">
        <v>2000</v>
      </c>
      <c r="Q53" s="100" t="s">
        <v>315</v>
      </c>
      <c r="R53" s="100" t="s">
        <v>72</v>
      </c>
      <c r="S53" s="100" t="s">
        <v>101</v>
      </c>
      <c r="T53" s="100" t="s">
        <v>308</v>
      </c>
      <c r="U53" s="99" t="s">
        <v>96</v>
      </c>
      <c r="V53" s="3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5"/>
      <c r="AI53" s="35"/>
      <c r="AJ53" s="35"/>
    </row>
    <row r="54" spans="1:36" s="36" customFormat="1" ht="60" x14ac:dyDescent="0.25">
      <c r="A54" s="229"/>
      <c r="B54" s="99"/>
      <c r="C54" s="108"/>
      <c r="D54" s="108"/>
      <c r="E54" s="100"/>
      <c r="F54" s="109"/>
      <c r="G54" s="305">
        <f t="shared" si="0"/>
        <v>855</v>
      </c>
      <c r="H54" s="101">
        <v>0.95</v>
      </c>
      <c r="I54" s="120">
        <f t="shared" si="1"/>
        <v>900</v>
      </c>
      <c r="J54" s="120">
        <f t="shared" si="2"/>
        <v>855</v>
      </c>
      <c r="K54" s="101">
        <v>0.95</v>
      </c>
      <c r="L54" s="120">
        <f t="shared" si="3"/>
        <v>900</v>
      </c>
      <c r="M54" s="108"/>
      <c r="N54" s="99" t="s">
        <v>317</v>
      </c>
      <c r="O54" s="109">
        <v>1</v>
      </c>
      <c r="P54" s="117">
        <v>900</v>
      </c>
      <c r="Q54" s="100" t="s">
        <v>315</v>
      </c>
      <c r="R54" s="100" t="s">
        <v>72</v>
      </c>
      <c r="S54" s="100" t="s">
        <v>101</v>
      </c>
      <c r="T54" s="100" t="s">
        <v>308</v>
      </c>
      <c r="U54" s="99" t="s">
        <v>96</v>
      </c>
      <c r="V54" s="33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5"/>
      <c r="AI54" s="35"/>
      <c r="AJ54" s="35"/>
    </row>
    <row r="55" spans="1:36" s="36" customFormat="1" ht="60" x14ac:dyDescent="0.25">
      <c r="A55" s="229"/>
      <c r="B55" s="99"/>
      <c r="C55" s="108"/>
      <c r="D55" s="108"/>
      <c r="E55" s="100"/>
      <c r="F55" s="109"/>
      <c r="G55" s="305">
        <f t="shared" si="0"/>
        <v>19</v>
      </c>
      <c r="H55" s="101">
        <v>0.95</v>
      </c>
      <c r="I55" s="120">
        <f t="shared" si="1"/>
        <v>20</v>
      </c>
      <c r="J55" s="120">
        <f t="shared" si="2"/>
        <v>19</v>
      </c>
      <c r="K55" s="101">
        <v>0.95</v>
      </c>
      <c r="L55" s="120">
        <f t="shared" si="3"/>
        <v>20</v>
      </c>
      <c r="M55" s="108"/>
      <c r="N55" s="99" t="s">
        <v>318</v>
      </c>
      <c r="O55" s="109">
        <v>1</v>
      </c>
      <c r="P55" s="117">
        <v>20</v>
      </c>
      <c r="Q55" s="100" t="s">
        <v>319</v>
      </c>
      <c r="R55" s="100" t="s">
        <v>72</v>
      </c>
      <c r="S55" s="100" t="s">
        <v>101</v>
      </c>
      <c r="T55" s="100" t="s">
        <v>320</v>
      </c>
      <c r="U55" s="99" t="s">
        <v>87</v>
      </c>
      <c r="V55" s="3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5"/>
      <c r="AI55" s="35"/>
      <c r="AJ55" s="35"/>
    </row>
    <row r="56" spans="1:36" s="36" customFormat="1" ht="120" x14ac:dyDescent="0.25">
      <c r="A56" s="229"/>
      <c r="B56" s="100" t="s">
        <v>321</v>
      </c>
      <c r="C56" s="99" t="s">
        <v>68</v>
      </c>
      <c r="D56" s="99" t="s">
        <v>86</v>
      </c>
      <c r="E56" s="100" t="s">
        <v>322</v>
      </c>
      <c r="F56" s="123">
        <v>1</v>
      </c>
      <c r="G56" s="305">
        <f t="shared" si="0"/>
        <v>855</v>
      </c>
      <c r="H56" s="101">
        <v>0.95</v>
      </c>
      <c r="I56" s="120">
        <f t="shared" si="1"/>
        <v>900</v>
      </c>
      <c r="J56" s="120">
        <f t="shared" si="2"/>
        <v>855</v>
      </c>
      <c r="K56" s="101">
        <v>0.95</v>
      </c>
      <c r="L56" s="120">
        <f t="shared" si="3"/>
        <v>900</v>
      </c>
      <c r="M56" s="108"/>
      <c r="N56" s="99" t="s">
        <v>354</v>
      </c>
      <c r="O56" s="123">
        <v>1</v>
      </c>
      <c r="P56" s="117">
        <v>900</v>
      </c>
      <c r="Q56" s="100" t="s">
        <v>315</v>
      </c>
      <c r="R56" s="100" t="s">
        <v>72</v>
      </c>
      <c r="S56" s="100" t="s">
        <v>101</v>
      </c>
      <c r="T56" s="99" t="s">
        <v>323</v>
      </c>
      <c r="U56" s="99" t="s">
        <v>96</v>
      </c>
    </row>
    <row r="57" spans="1:36" s="36" customFormat="1" ht="60" x14ac:dyDescent="0.25">
      <c r="A57" s="229"/>
      <c r="B57" s="99"/>
      <c r="C57" s="99"/>
      <c r="D57" s="99"/>
      <c r="E57" s="99" t="s">
        <v>324</v>
      </c>
      <c r="F57" s="109">
        <v>1</v>
      </c>
      <c r="G57" s="305">
        <f t="shared" si="0"/>
        <v>47.5</v>
      </c>
      <c r="H57" s="101">
        <v>0.95</v>
      </c>
      <c r="I57" s="120">
        <f t="shared" si="1"/>
        <v>50</v>
      </c>
      <c r="J57" s="120">
        <f t="shared" si="2"/>
        <v>47.5</v>
      </c>
      <c r="K57" s="101">
        <v>0.95</v>
      </c>
      <c r="L57" s="120">
        <f t="shared" si="3"/>
        <v>50</v>
      </c>
      <c r="M57" s="99"/>
      <c r="N57" s="99" t="s">
        <v>325</v>
      </c>
      <c r="O57" s="109">
        <v>1</v>
      </c>
      <c r="P57" s="117">
        <v>50</v>
      </c>
      <c r="Q57" s="100" t="s">
        <v>315</v>
      </c>
      <c r="R57" s="100" t="s">
        <v>72</v>
      </c>
      <c r="S57" s="100" t="s">
        <v>101</v>
      </c>
      <c r="T57" s="99" t="s">
        <v>323</v>
      </c>
      <c r="U57" s="99" t="s">
        <v>77</v>
      </c>
    </row>
    <row r="58" spans="1:36" s="36" customFormat="1" ht="75" x14ac:dyDescent="0.25">
      <c r="A58" s="229"/>
      <c r="B58" s="99"/>
      <c r="C58" s="99"/>
      <c r="D58" s="99"/>
      <c r="E58" s="99" t="s">
        <v>326</v>
      </c>
      <c r="F58" s="109">
        <v>1</v>
      </c>
      <c r="G58" s="305">
        <f t="shared" si="0"/>
        <v>95</v>
      </c>
      <c r="H58" s="101">
        <v>0.95</v>
      </c>
      <c r="I58" s="120">
        <f t="shared" si="1"/>
        <v>100</v>
      </c>
      <c r="J58" s="120">
        <f t="shared" si="2"/>
        <v>95</v>
      </c>
      <c r="K58" s="101">
        <v>0.95</v>
      </c>
      <c r="L58" s="120">
        <f t="shared" si="3"/>
        <v>100</v>
      </c>
      <c r="M58" s="99"/>
      <c r="N58" s="99" t="s">
        <v>327</v>
      </c>
      <c r="O58" s="109">
        <v>1</v>
      </c>
      <c r="P58" s="116">
        <v>100</v>
      </c>
      <c r="Q58" s="100" t="s">
        <v>315</v>
      </c>
      <c r="R58" s="100" t="s">
        <v>72</v>
      </c>
      <c r="S58" s="100" t="s">
        <v>101</v>
      </c>
      <c r="T58" s="99" t="s">
        <v>323</v>
      </c>
      <c r="U58" s="99" t="s">
        <v>316</v>
      </c>
    </row>
    <row r="59" spans="1:36" s="36" customFormat="1" ht="135" x14ac:dyDescent="0.25">
      <c r="A59" s="229"/>
      <c r="B59" s="99"/>
      <c r="C59" s="99"/>
      <c r="D59" s="99"/>
      <c r="E59" s="99" t="s">
        <v>328</v>
      </c>
      <c r="F59" s="109">
        <v>2</v>
      </c>
      <c r="G59" s="305">
        <f t="shared" si="0"/>
        <v>95</v>
      </c>
      <c r="H59" s="101">
        <v>0.95</v>
      </c>
      <c r="I59" s="120">
        <f t="shared" si="1"/>
        <v>100</v>
      </c>
      <c r="J59" s="120">
        <f t="shared" si="2"/>
        <v>95</v>
      </c>
      <c r="K59" s="101">
        <v>0.95</v>
      </c>
      <c r="L59" s="120">
        <f t="shared" si="3"/>
        <v>100</v>
      </c>
      <c r="M59" s="99"/>
      <c r="N59" s="99" t="s">
        <v>329</v>
      </c>
      <c r="O59" s="109">
        <v>1</v>
      </c>
      <c r="P59" s="116">
        <v>100</v>
      </c>
      <c r="Q59" s="100" t="s">
        <v>315</v>
      </c>
      <c r="R59" s="100" t="s">
        <v>72</v>
      </c>
      <c r="S59" s="100" t="s">
        <v>101</v>
      </c>
      <c r="T59" s="99" t="s">
        <v>323</v>
      </c>
      <c r="U59" s="99" t="s">
        <v>96</v>
      </c>
    </row>
    <row r="60" spans="1:36" s="36" customFormat="1" ht="150" x14ac:dyDescent="0.25">
      <c r="A60" s="229"/>
      <c r="B60" s="99"/>
      <c r="C60" s="99"/>
      <c r="D60" s="99"/>
      <c r="E60" s="99" t="s">
        <v>330</v>
      </c>
      <c r="F60" s="109">
        <v>2</v>
      </c>
      <c r="G60" s="305">
        <f t="shared" si="0"/>
        <v>190</v>
      </c>
      <c r="H60" s="101">
        <v>0.95</v>
      </c>
      <c r="I60" s="120">
        <f t="shared" si="1"/>
        <v>200</v>
      </c>
      <c r="J60" s="120">
        <f t="shared" si="2"/>
        <v>190</v>
      </c>
      <c r="K60" s="101">
        <v>0.95</v>
      </c>
      <c r="L60" s="120">
        <f t="shared" si="3"/>
        <v>200</v>
      </c>
      <c r="M60" s="99"/>
      <c r="N60" s="99" t="s">
        <v>331</v>
      </c>
      <c r="O60" s="109">
        <v>1</v>
      </c>
      <c r="P60" s="116">
        <v>200</v>
      </c>
      <c r="Q60" s="100" t="s">
        <v>315</v>
      </c>
      <c r="R60" s="100" t="s">
        <v>72</v>
      </c>
      <c r="S60" s="100" t="s">
        <v>101</v>
      </c>
      <c r="T60" s="99" t="s">
        <v>323</v>
      </c>
      <c r="U60" s="99" t="s">
        <v>96</v>
      </c>
    </row>
    <row r="61" spans="1:36" s="36" customFormat="1" ht="75" x14ac:dyDescent="0.25">
      <c r="A61" s="229"/>
      <c r="B61" s="99"/>
      <c r="C61" s="99"/>
      <c r="D61" s="99"/>
      <c r="E61" s="99" t="s">
        <v>332</v>
      </c>
      <c r="F61" s="109">
        <v>1</v>
      </c>
      <c r="G61" s="305">
        <f t="shared" si="0"/>
        <v>475</v>
      </c>
      <c r="H61" s="101">
        <v>0.95</v>
      </c>
      <c r="I61" s="120">
        <f t="shared" si="1"/>
        <v>500</v>
      </c>
      <c r="J61" s="120">
        <f t="shared" si="2"/>
        <v>475</v>
      </c>
      <c r="K61" s="101">
        <v>0.95</v>
      </c>
      <c r="L61" s="120">
        <f t="shared" si="3"/>
        <v>500</v>
      </c>
      <c r="M61" s="99"/>
      <c r="N61" s="99" t="s">
        <v>333</v>
      </c>
      <c r="O61" s="109">
        <v>1</v>
      </c>
      <c r="P61" s="116">
        <v>500</v>
      </c>
      <c r="Q61" s="100" t="s">
        <v>315</v>
      </c>
      <c r="R61" s="100" t="s">
        <v>72</v>
      </c>
      <c r="S61" s="100" t="s">
        <v>101</v>
      </c>
      <c r="T61" s="99" t="s">
        <v>334</v>
      </c>
      <c r="U61" s="99" t="s">
        <v>96</v>
      </c>
    </row>
    <row r="62" spans="1:36" s="36" customFormat="1" ht="90" x14ac:dyDescent="0.25">
      <c r="A62" s="229"/>
      <c r="B62" s="99"/>
      <c r="C62" s="99"/>
      <c r="D62" s="99"/>
      <c r="E62" s="99" t="s">
        <v>335</v>
      </c>
      <c r="F62" s="109">
        <v>4</v>
      </c>
      <c r="G62" s="305">
        <f t="shared" si="0"/>
        <v>475</v>
      </c>
      <c r="H62" s="101">
        <v>0.95</v>
      </c>
      <c r="I62" s="120">
        <f t="shared" si="1"/>
        <v>500</v>
      </c>
      <c r="J62" s="120">
        <f t="shared" si="2"/>
        <v>475</v>
      </c>
      <c r="K62" s="101">
        <v>0.95</v>
      </c>
      <c r="L62" s="120">
        <f t="shared" si="3"/>
        <v>500</v>
      </c>
      <c r="M62" s="99"/>
      <c r="N62" s="99" t="s">
        <v>336</v>
      </c>
      <c r="O62" s="109">
        <v>1</v>
      </c>
      <c r="P62" s="116">
        <v>500</v>
      </c>
      <c r="Q62" s="100" t="s">
        <v>315</v>
      </c>
      <c r="R62" s="100" t="s">
        <v>72</v>
      </c>
      <c r="S62" s="100" t="s">
        <v>101</v>
      </c>
      <c r="T62" s="99" t="s">
        <v>334</v>
      </c>
      <c r="U62" s="99" t="s">
        <v>316</v>
      </c>
    </row>
    <row r="63" spans="1:36" s="36" customFormat="1" ht="60" x14ac:dyDescent="0.25">
      <c r="A63" s="229"/>
      <c r="B63" s="99"/>
      <c r="C63" s="99"/>
      <c r="D63" s="99"/>
      <c r="E63" s="99"/>
      <c r="F63" s="109"/>
      <c r="G63" s="305">
        <f t="shared" si="0"/>
        <v>190</v>
      </c>
      <c r="H63" s="101">
        <v>0.95</v>
      </c>
      <c r="I63" s="120">
        <f t="shared" si="1"/>
        <v>200</v>
      </c>
      <c r="J63" s="120">
        <f t="shared" si="2"/>
        <v>190</v>
      </c>
      <c r="K63" s="101">
        <v>0.95</v>
      </c>
      <c r="L63" s="120">
        <f t="shared" si="3"/>
        <v>200</v>
      </c>
      <c r="M63" s="99"/>
      <c r="N63" s="99" t="s">
        <v>337</v>
      </c>
      <c r="O63" s="109">
        <v>1</v>
      </c>
      <c r="P63" s="117">
        <v>200</v>
      </c>
      <c r="Q63" s="100" t="s">
        <v>315</v>
      </c>
      <c r="R63" s="100" t="s">
        <v>72</v>
      </c>
      <c r="S63" s="100" t="s">
        <v>101</v>
      </c>
      <c r="T63" s="99" t="s">
        <v>334</v>
      </c>
      <c r="U63" s="99" t="s">
        <v>87</v>
      </c>
    </row>
    <row r="64" spans="1:36" s="36" customFormat="1" ht="60" x14ac:dyDescent="0.25">
      <c r="A64" s="229"/>
      <c r="B64" s="99"/>
      <c r="C64" s="99"/>
      <c r="D64" s="99"/>
      <c r="E64" s="99"/>
      <c r="F64" s="109"/>
      <c r="G64" s="305">
        <f t="shared" si="0"/>
        <v>95</v>
      </c>
      <c r="H64" s="101">
        <v>0.95</v>
      </c>
      <c r="I64" s="120">
        <f t="shared" si="1"/>
        <v>100</v>
      </c>
      <c r="J64" s="120">
        <f t="shared" si="2"/>
        <v>95</v>
      </c>
      <c r="K64" s="101">
        <v>0.95</v>
      </c>
      <c r="L64" s="120">
        <f t="shared" si="3"/>
        <v>100</v>
      </c>
      <c r="M64" s="99"/>
      <c r="N64" s="99" t="s">
        <v>93</v>
      </c>
      <c r="O64" s="109">
        <v>1</v>
      </c>
      <c r="P64" s="117">
        <v>100</v>
      </c>
      <c r="Q64" s="100" t="s">
        <v>315</v>
      </c>
      <c r="R64" s="100" t="s">
        <v>72</v>
      </c>
      <c r="S64" s="100" t="s">
        <v>101</v>
      </c>
      <c r="T64" s="99" t="s">
        <v>334</v>
      </c>
      <c r="U64" s="99" t="s">
        <v>87</v>
      </c>
    </row>
    <row r="65" spans="1:21" s="36" customFormat="1" ht="105" x14ac:dyDescent="0.25">
      <c r="A65" s="229"/>
      <c r="B65" s="99" t="s">
        <v>338</v>
      </c>
      <c r="C65" s="99" t="s">
        <v>68</v>
      </c>
      <c r="D65" s="99" t="s">
        <v>86</v>
      </c>
      <c r="E65" s="99" t="s">
        <v>339</v>
      </c>
      <c r="F65" s="109">
        <v>1</v>
      </c>
      <c r="G65" s="305">
        <f t="shared" si="0"/>
        <v>22.799999999999997</v>
      </c>
      <c r="H65" s="101">
        <v>0.95</v>
      </c>
      <c r="I65" s="120">
        <f t="shared" si="1"/>
        <v>24</v>
      </c>
      <c r="J65" s="120">
        <f t="shared" si="2"/>
        <v>22.799999999999997</v>
      </c>
      <c r="K65" s="101">
        <v>0.95</v>
      </c>
      <c r="L65" s="120">
        <f t="shared" si="3"/>
        <v>24</v>
      </c>
      <c r="M65" s="99"/>
      <c r="N65" s="100" t="s">
        <v>261</v>
      </c>
      <c r="O65" s="103">
        <v>2</v>
      </c>
      <c r="P65" s="116">
        <v>12</v>
      </c>
      <c r="Q65" s="100" t="s">
        <v>315</v>
      </c>
      <c r="R65" s="100" t="s">
        <v>72</v>
      </c>
      <c r="S65" s="100" t="s">
        <v>101</v>
      </c>
      <c r="T65" s="99" t="s">
        <v>334</v>
      </c>
      <c r="U65" s="99" t="s">
        <v>96</v>
      </c>
    </row>
    <row r="66" spans="1:21" s="36" customFormat="1" ht="60" x14ac:dyDescent="0.25">
      <c r="A66" s="229"/>
      <c r="B66" s="99"/>
      <c r="C66" s="99"/>
      <c r="D66" s="99" t="s">
        <v>79</v>
      </c>
      <c r="E66" s="99" t="s">
        <v>335</v>
      </c>
      <c r="F66" s="109">
        <v>3</v>
      </c>
      <c r="G66" s="305">
        <f t="shared" si="0"/>
        <v>19</v>
      </c>
      <c r="H66" s="101">
        <v>0.95</v>
      </c>
      <c r="I66" s="120">
        <f t="shared" si="1"/>
        <v>20</v>
      </c>
      <c r="J66" s="120">
        <f t="shared" si="2"/>
        <v>19</v>
      </c>
      <c r="K66" s="101">
        <v>0.95</v>
      </c>
      <c r="L66" s="120">
        <f t="shared" si="3"/>
        <v>20</v>
      </c>
      <c r="M66" s="99"/>
      <c r="N66" s="100" t="s">
        <v>263</v>
      </c>
      <c r="O66" s="109">
        <v>2</v>
      </c>
      <c r="P66" s="117">
        <v>10</v>
      </c>
      <c r="Q66" s="100" t="s">
        <v>315</v>
      </c>
      <c r="R66" s="100" t="s">
        <v>72</v>
      </c>
      <c r="S66" s="100" t="s">
        <v>101</v>
      </c>
      <c r="T66" s="99" t="s">
        <v>334</v>
      </c>
      <c r="U66" s="99" t="s">
        <v>96</v>
      </c>
    </row>
    <row r="67" spans="1:21" s="36" customFormat="1" ht="60" x14ac:dyDescent="0.25">
      <c r="A67" s="229"/>
      <c r="B67" s="99"/>
      <c r="C67" s="99"/>
      <c r="D67" s="99"/>
      <c r="E67" s="104" t="s">
        <v>340</v>
      </c>
      <c r="F67" s="109">
        <v>2</v>
      </c>
      <c r="G67" s="305">
        <f t="shared" si="0"/>
        <v>19</v>
      </c>
      <c r="H67" s="101">
        <v>0.95</v>
      </c>
      <c r="I67" s="120">
        <f t="shared" si="1"/>
        <v>20</v>
      </c>
      <c r="J67" s="120">
        <f t="shared" si="2"/>
        <v>19</v>
      </c>
      <c r="K67" s="101">
        <v>0.95</v>
      </c>
      <c r="L67" s="120">
        <f t="shared" si="3"/>
        <v>20</v>
      </c>
      <c r="M67" s="99"/>
      <c r="N67" s="100" t="s">
        <v>265</v>
      </c>
      <c r="O67" s="109">
        <v>2</v>
      </c>
      <c r="P67" s="116">
        <v>10</v>
      </c>
      <c r="Q67" s="100" t="s">
        <v>315</v>
      </c>
      <c r="R67" s="100" t="s">
        <v>72</v>
      </c>
      <c r="S67" s="100" t="s">
        <v>101</v>
      </c>
      <c r="T67" s="99" t="s">
        <v>334</v>
      </c>
      <c r="U67" s="99" t="s">
        <v>87</v>
      </c>
    </row>
    <row r="68" spans="1:21" s="36" customFormat="1" ht="60" x14ac:dyDescent="0.25">
      <c r="A68" s="229"/>
      <c r="B68" s="99"/>
      <c r="C68" s="99"/>
      <c r="D68" s="99"/>
      <c r="E68" s="104"/>
      <c r="F68" s="109"/>
      <c r="G68" s="305">
        <f t="shared" si="0"/>
        <v>47.5</v>
      </c>
      <c r="H68" s="101">
        <v>0.95</v>
      </c>
      <c r="I68" s="120">
        <f t="shared" si="1"/>
        <v>50</v>
      </c>
      <c r="J68" s="120">
        <f t="shared" si="2"/>
        <v>47.5</v>
      </c>
      <c r="K68" s="101">
        <v>0.95</v>
      </c>
      <c r="L68" s="120">
        <f t="shared" si="3"/>
        <v>50</v>
      </c>
      <c r="M68" s="99"/>
      <c r="N68" s="99" t="s">
        <v>300</v>
      </c>
      <c r="O68" s="109">
        <v>1</v>
      </c>
      <c r="P68" s="116">
        <v>50</v>
      </c>
      <c r="Q68" s="100" t="s">
        <v>315</v>
      </c>
      <c r="R68" s="100" t="s">
        <v>72</v>
      </c>
      <c r="S68" s="100" t="s">
        <v>101</v>
      </c>
      <c r="T68" s="99" t="s">
        <v>334</v>
      </c>
      <c r="U68" s="99" t="s">
        <v>87</v>
      </c>
    </row>
    <row r="69" spans="1:21" s="36" customFormat="1" ht="120" x14ac:dyDescent="0.25">
      <c r="A69" s="229"/>
      <c r="B69" s="99"/>
      <c r="C69" s="99"/>
      <c r="D69" s="99"/>
      <c r="E69" s="104"/>
      <c r="F69" s="109"/>
      <c r="G69" s="305">
        <f t="shared" si="0"/>
        <v>47.5</v>
      </c>
      <c r="H69" s="101">
        <v>0.95</v>
      </c>
      <c r="I69" s="120">
        <f t="shared" si="1"/>
        <v>50</v>
      </c>
      <c r="J69" s="120">
        <f t="shared" si="2"/>
        <v>47.5</v>
      </c>
      <c r="K69" s="101">
        <v>0.95</v>
      </c>
      <c r="L69" s="120">
        <f t="shared" si="3"/>
        <v>50</v>
      </c>
      <c r="M69" s="99"/>
      <c r="N69" s="99" t="s">
        <v>301</v>
      </c>
      <c r="O69" s="109">
        <v>1</v>
      </c>
      <c r="P69" s="116">
        <v>50</v>
      </c>
      <c r="Q69" s="100" t="s">
        <v>315</v>
      </c>
      <c r="R69" s="100" t="s">
        <v>72</v>
      </c>
      <c r="S69" s="100" t="s">
        <v>101</v>
      </c>
      <c r="T69" s="99" t="s">
        <v>334</v>
      </c>
      <c r="U69" s="99" t="s">
        <v>87</v>
      </c>
    </row>
    <row r="70" spans="1:21" s="36" customFormat="1" ht="75" x14ac:dyDescent="0.25">
      <c r="A70" s="229"/>
      <c r="B70" s="99"/>
      <c r="C70" s="99"/>
      <c r="D70" s="99"/>
      <c r="E70" s="104"/>
      <c r="F70" s="109"/>
      <c r="G70" s="305">
        <f t="shared" ref="G70:G84" si="7">H70*I70</f>
        <v>47.5</v>
      </c>
      <c r="H70" s="101">
        <v>0.95</v>
      </c>
      <c r="I70" s="120">
        <f t="shared" ref="I70:I84" si="8">L70</f>
        <v>50</v>
      </c>
      <c r="J70" s="120">
        <f t="shared" ref="J70:J84" si="9">K70*L70</f>
        <v>47.5</v>
      </c>
      <c r="K70" s="101">
        <v>0.95</v>
      </c>
      <c r="L70" s="120">
        <f t="shared" ref="L70:L84" si="10">O70*P70</f>
        <v>50</v>
      </c>
      <c r="M70" s="99"/>
      <c r="N70" s="99" t="s">
        <v>302</v>
      </c>
      <c r="O70" s="109">
        <v>1</v>
      </c>
      <c r="P70" s="116">
        <v>50</v>
      </c>
      <c r="Q70" s="100" t="s">
        <v>315</v>
      </c>
      <c r="R70" s="100" t="s">
        <v>72</v>
      </c>
      <c r="S70" s="100" t="s">
        <v>101</v>
      </c>
      <c r="T70" s="99" t="s">
        <v>334</v>
      </c>
      <c r="U70" s="99" t="s">
        <v>87</v>
      </c>
    </row>
    <row r="71" spans="1:21" s="36" customFormat="1" ht="270" x14ac:dyDescent="0.25">
      <c r="A71" s="229"/>
      <c r="B71" s="99"/>
      <c r="C71" s="99"/>
      <c r="D71" s="99"/>
      <c r="E71" s="104"/>
      <c r="F71" s="109"/>
      <c r="G71" s="305">
        <f t="shared" si="7"/>
        <v>332.5</v>
      </c>
      <c r="H71" s="101">
        <v>0.95</v>
      </c>
      <c r="I71" s="120">
        <f t="shared" si="8"/>
        <v>350</v>
      </c>
      <c r="J71" s="120">
        <f t="shared" si="9"/>
        <v>332.5</v>
      </c>
      <c r="K71" s="101">
        <v>0.95</v>
      </c>
      <c r="L71" s="120">
        <f t="shared" si="10"/>
        <v>350</v>
      </c>
      <c r="M71" s="99"/>
      <c r="N71" s="99" t="s">
        <v>355</v>
      </c>
      <c r="O71" s="109">
        <v>1</v>
      </c>
      <c r="P71" s="116">
        <v>350</v>
      </c>
      <c r="Q71" s="100" t="s">
        <v>315</v>
      </c>
      <c r="R71" s="100" t="s">
        <v>72</v>
      </c>
      <c r="S71" s="100" t="s">
        <v>101</v>
      </c>
      <c r="T71" s="99" t="s">
        <v>334</v>
      </c>
      <c r="U71" s="99" t="s">
        <v>96</v>
      </c>
    </row>
    <row r="72" spans="1:21" s="36" customFormat="1" ht="75" x14ac:dyDescent="0.25">
      <c r="A72" s="229"/>
      <c r="B72" s="99"/>
      <c r="C72" s="99"/>
      <c r="D72" s="99"/>
      <c r="E72" s="99"/>
      <c r="F72" s="109"/>
      <c r="G72" s="305">
        <f t="shared" si="7"/>
        <v>142.5</v>
      </c>
      <c r="H72" s="101">
        <v>0.95</v>
      </c>
      <c r="I72" s="120">
        <f t="shared" si="8"/>
        <v>150</v>
      </c>
      <c r="J72" s="120">
        <f t="shared" si="9"/>
        <v>142.5</v>
      </c>
      <c r="K72" s="101">
        <v>0.95</v>
      </c>
      <c r="L72" s="120">
        <f t="shared" si="10"/>
        <v>150</v>
      </c>
      <c r="M72" s="99"/>
      <c r="N72" s="99" t="s">
        <v>341</v>
      </c>
      <c r="O72" s="109">
        <v>1</v>
      </c>
      <c r="P72" s="117">
        <v>150</v>
      </c>
      <c r="Q72" s="100" t="s">
        <v>315</v>
      </c>
      <c r="R72" s="100" t="s">
        <v>72</v>
      </c>
      <c r="S72" s="100" t="s">
        <v>101</v>
      </c>
      <c r="T72" s="99" t="s">
        <v>334</v>
      </c>
      <c r="U72" s="99" t="s">
        <v>87</v>
      </c>
    </row>
    <row r="73" spans="1:21" s="36" customFormat="1" ht="75" x14ac:dyDescent="0.25">
      <c r="A73" s="229"/>
      <c r="B73" s="99" t="s">
        <v>342</v>
      </c>
      <c r="C73" s="99" t="s">
        <v>68</v>
      </c>
      <c r="D73" s="99" t="s">
        <v>86</v>
      </c>
      <c r="E73" s="99" t="s">
        <v>343</v>
      </c>
      <c r="F73" s="109">
        <v>1</v>
      </c>
      <c r="G73" s="305">
        <f t="shared" si="7"/>
        <v>2.8499999999999996</v>
      </c>
      <c r="H73" s="101">
        <v>0.95</v>
      </c>
      <c r="I73" s="120">
        <f t="shared" si="8"/>
        <v>3</v>
      </c>
      <c r="J73" s="120">
        <f t="shared" si="9"/>
        <v>2.8499999999999996</v>
      </c>
      <c r="K73" s="101">
        <v>0.95</v>
      </c>
      <c r="L73" s="120">
        <f t="shared" si="10"/>
        <v>3</v>
      </c>
      <c r="M73" s="99"/>
      <c r="N73" s="100" t="s">
        <v>261</v>
      </c>
      <c r="O73" s="109">
        <v>1</v>
      </c>
      <c r="P73" s="117">
        <v>3</v>
      </c>
      <c r="Q73" s="100" t="s">
        <v>315</v>
      </c>
      <c r="R73" s="100" t="s">
        <v>72</v>
      </c>
      <c r="S73" s="100" t="s">
        <v>101</v>
      </c>
      <c r="T73" s="99" t="s">
        <v>334</v>
      </c>
      <c r="U73" s="99" t="s">
        <v>96</v>
      </c>
    </row>
    <row r="74" spans="1:21" s="36" customFormat="1" ht="60" x14ac:dyDescent="0.25">
      <c r="A74" s="229"/>
      <c r="B74" s="99"/>
      <c r="C74" s="99"/>
      <c r="D74" s="99"/>
      <c r="E74" s="99" t="s">
        <v>344</v>
      </c>
      <c r="F74" s="109">
        <v>1</v>
      </c>
      <c r="G74" s="305">
        <f t="shared" si="7"/>
        <v>2.8499999999999996</v>
      </c>
      <c r="H74" s="101">
        <v>0.95</v>
      </c>
      <c r="I74" s="120">
        <f t="shared" si="8"/>
        <v>3</v>
      </c>
      <c r="J74" s="120">
        <f t="shared" si="9"/>
        <v>2.8499999999999996</v>
      </c>
      <c r="K74" s="101">
        <v>0.95</v>
      </c>
      <c r="L74" s="120">
        <f t="shared" si="10"/>
        <v>3</v>
      </c>
      <c r="M74" s="99"/>
      <c r="N74" s="100" t="s">
        <v>263</v>
      </c>
      <c r="O74" s="109">
        <v>1</v>
      </c>
      <c r="P74" s="117">
        <v>3</v>
      </c>
      <c r="Q74" s="100" t="s">
        <v>315</v>
      </c>
      <c r="R74" s="100" t="s">
        <v>72</v>
      </c>
      <c r="S74" s="100" t="s">
        <v>101</v>
      </c>
      <c r="T74" s="99" t="s">
        <v>334</v>
      </c>
      <c r="U74" s="99" t="s">
        <v>96</v>
      </c>
    </row>
    <row r="75" spans="1:21" s="36" customFormat="1" ht="75" x14ac:dyDescent="0.25">
      <c r="A75" s="229"/>
      <c r="B75" s="99"/>
      <c r="C75" s="99"/>
      <c r="D75" s="99"/>
      <c r="E75" s="99" t="s">
        <v>93</v>
      </c>
      <c r="F75" s="109">
        <v>1</v>
      </c>
      <c r="G75" s="305">
        <f t="shared" si="7"/>
        <v>47.5</v>
      </c>
      <c r="H75" s="101">
        <v>0.95</v>
      </c>
      <c r="I75" s="120">
        <f t="shared" si="8"/>
        <v>50</v>
      </c>
      <c r="J75" s="120">
        <f t="shared" si="9"/>
        <v>47.5</v>
      </c>
      <c r="K75" s="101">
        <v>0.95</v>
      </c>
      <c r="L75" s="120">
        <f t="shared" si="10"/>
        <v>50</v>
      </c>
      <c r="M75" s="99"/>
      <c r="N75" s="99" t="s">
        <v>298</v>
      </c>
      <c r="O75" s="109">
        <v>1</v>
      </c>
      <c r="P75" s="117">
        <v>50</v>
      </c>
      <c r="Q75" s="100" t="s">
        <v>315</v>
      </c>
      <c r="R75" s="99" t="s">
        <v>89</v>
      </c>
      <c r="S75" s="100" t="s">
        <v>101</v>
      </c>
      <c r="T75" s="99" t="s">
        <v>334</v>
      </c>
      <c r="U75" s="99" t="s">
        <v>87</v>
      </c>
    </row>
    <row r="76" spans="1:21" s="36" customFormat="1" ht="135" x14ac:dyDescent="0.25">
      <c r="A76" s="229"/>
      <c r="B76" s="99"/>
      <c r="C76" s="99"/>
      <c r="D76" s="99"/>
      <c r="E76" s="99"/>
      <c r="F76" s="109"/>
      <c r="G76" s="305">
        <f t="shared" si="7"/>
        <v>47.5</v>
      </c>
      <c r="H76" s="101">
        <v>0.95</v>
      </c>
      <c r="I76" s="120">
        <f t="shared" si="8"/>
        <v>50</v>
      </c>
      <c r="J76" s="120">
        <f t="shared" si="9"/>
        <v>47.5</v>
      </c>
      <c r="K76" s="101">
        <v>0.95</v>
      </c>
      <c r="L76" s="120">
        <f t="shared" si="10"/>
        <v>50</v>
      </c>
      <c r="M76" s="99"/>
      <c r="N76" s="99" t="s">
        <v>295</v>
      </c>
      <c r="O76" s="109">
        <v>1</v>
      </c>
      <c r="P76" s="117">
        <v>50</v>
      </c>
      <c r="Q76" s="100" t="s">
        <v>315</v>
      </c>
      <c r="R76" s="99" t="s">
        <v>89</v>
      </c>
      <c r="S76" s="100" t="s">
        <v>101</v>
      </c>
      <c r="T76" s="99" t="s">
        <v>334</v>
      </c>
      <c r="U76" s="99" t="s">
        <v>87</v>
      </c>
    </row>
    <row r="77" spans="1:21" s="36" customFormat="1" ht="105" x14ac:dyDescent="0.25">
      <c r="A77" s="229"/>
      <c r="B77" s="99" t="s">
        <v>356</v>
      </c>
      <c r="C77" s="99" t="s">
        <v>68</v>
      </c>
      <c r="D77" s="99" t="s">
        <v>86</v>
      </c>
      <c r="E77" s="99" t="s">
        <v>345</v>
      </c>
      <c r="F77" s="109">
        <v>1</v>
      </c>
      <c r="G77" s="305">
        <f t="shared" si="7"/>
        <v>1539</v>
      </c>
      <c r="H77" s="101">
        <v>0.95</v>
      </c>
      <c r="I77" s="120">
        <f t="shared" si="8"/>
        <v>1620</v>
      </c>
      <c r="J77" s="120">
        <f t="shared" si="9"/>
        <v>1539</v>
      </c>
      <c r="K77" s="101">
        <v>0.95</v>
      </c>
      <c r="L77" s="120">
        <f t="shared" si="10"/>
        <v>1620</v>
      </c>
      <c r="M77" s="99"/>
      <c r="N77" s="99" t="s">
        <v>280</v>
      </c>
      <c r="O77" s="109">
        <v>6</v>
      </c>
      <c r="P77" s="117">
        <v>270</v>
      </c>
      <c r="Q77" s="100" t="s">
        <v>315</v>
      </c>
      <c r="R77" s="99" t="s">
        <v>89</v>
      </c>
      <c r="S77" s="100" t="s">
        <v>101</v>
      </c>
      <c r="T77" s="99" t="s">
        <v>346</v>
      </c>
      <c r="U77" s="99" t="s">
        <v>87</v>
      </c>
    </row>
    <row r="78" spans="1:21" s="36" customFormat="1" ht="135" x14ac:dyDescent="0.25">
      <c r="A78" s="229"/>
      <c r="B78" s="104"/>
      <c r="C78" s="104"/>
      <c r="D78" s="104"/>
      <c r="E78" s="104" t="s">
        <v>340</v>
      </c>
      <c r="F78" s="122">
        <v>2</v>
      </c>
      <c r="G78" s="305">
        <f t="shared" si="7"/>
        <v>190</v>
      </c>
      <c r="H78" s="101">
        <v>0.95</v>
      </c>
      <c r="I78" s="120">
        <f t="shared" si="8"/>
        <v>200</v>
      </c>
      <c r="J78" s="120">
        <f t="shared" si="9"/>
        <v>190</v>
      </c>
      <c r="K78" s="101">
        <v>0.95</v>
      </c>
      <c r="L78" s="120">
        <f t="shared" si="10"/>
        <v>200</v>
      </c>
      <c r="M78" s="111"/>
      <c r="N78" s="99" t="s">
        <v>295</v>
      </c>
      <c r="O78" s="122">
        <v>1</v>
      </c>
      <c r="P78" s="118">
        <v>200</v>
      </c>
      <c r="Q78" s="100" t="s">
        <v>315</v>
      </c>
      <c r="R78" s="99" t="s">
        <v>89</v>
      </c>
      <c r="S78" s="100" t="s">
        <v>101</v>
      </c>
      <c r="T78" s="99" t="s">
        <v>346</v>
      </c>
      <c r="U78" s="99" t="s">
        <v>87</v>
      </c>
    </row>
    <row r="79" spans="1:21" s="36" customFormat="1" ht="90" x14ac:dyDescent="0.25">
      <c r="A79" s="229"/>
      <c r="B79" s="99"/>
      <c r="C79" s="99"/>
      <c r="D79" s="99"/>
      <c r="E79" s="99" t="s">
        <v>347</v>
      </c>
      <c r="F79" s="109">
        <v>1</v>
      </c>
      <c r="G79" s="305">
        <f t="shared" si="7"/>
        <v>190</v>
      </c>
      <c r="H79" s="101">
        <v>0.95</v>
      </c>
      <c r="I79" s="120">
        <f t="shared" si="8"/>
        <v>200</v>
      </c>
      <c r="J79" s="120">
        <f t="shared" si="9"/>
        <v>190</v>
      </c>
      <c r="K79" s="101">
        <v>0.95</v>
      </c>
      <c r="L79" s="120">
        <f t="shared" si="10"/>
        <v>200</v>
      </c>
      <c r="M79" s="111"/>
      <c r="N79" s="99" t="s">
        <v>297</v>
      </c>
      <c r="O79" s="109">
        <v>2</v>
      </c>
      <c r="P79" s="117">
        <v>100</v>
      </c>
      <c r="Q79" s="100" t="s">
        <v>315</v>
      </c>
      <c r="R79" s="99" t="s">
        <v>89</v>
      </c>
      <c r="S79" s="100" t="s">
        <v>101</v>
      </c>
      <c r="T79" s="99" t="s">
        <v>346</v>
      </c>
      <c r="U79" s="99" t="s">
        <v>87</v>
      </c>
    </row>
    <row r="80" spans="1:21" s="36" customFormat="1" ht="60" x14ac:dyDescent="0.25">
      <c r="A80" s="229"/>
      <c r="B80" s="99"/>
      <c r="C80" s="99"/>
      <c r="D80" s="99"/>
      <c r="E80" s="99" t="s">
        <v>348</v>
      </c>
      <c r="F80" s="109">
        <v>1</v>
      </c>
      <c r="G80" s="305">
        <f t="shared" si="7"/>
        <v>427.5</v>
      </c>
      <c r="H80" s="101">
        <v>0.95</v>
      </c>
      <c r="I80" s="120">
        <f t="shared" si="8"/>
        <v>450</v>
      </c>
      <c r="J80" s="120">
        <f t="shared" si="9"/>
        <v>427.5</v>
      </c>
      <c r="K80" s="101">
        <v>0.95</v>
      </c>
      <c r="L80" s="120">
        <f t="shared" si="10"/>
        <v>450</v>
      </c>
      <c r="M80" s="99"/>
      <c r="N80" s="99" t="s">
        <v>282</v>
      </c>
      <c r="O80" s="109">
        <v>3</v>
      </c>
      <c r="P80" s="117">
        <v>150</v>
      </c>
      <c r="Q80" s="100" t="s">
        <v>315</v>
      </c>
      <c r="R80" s="99" t="s">
        <v>89</v>
      </c>
      <c r="S80" s="100" t="s">
        <v>101</v>
      </c>
      <c r="T80" s="99" t="s">
        <v>346</v>
      </c>
      <c r="U80" s="99" t="s">
        <v>87</v>
      </c>
    </row>
    <row r="81" spans="1:36" s="36" customFormat="1" ht="75" x14ac:dyDescent="0.25">
      <c r="A81" s="229"/>
      <c r="B81" s="99"/>
      <c r="C81" s="99"/>
      <c r="D81" s="99"/>
      <c r="E81" s="99"/>
      <c r="F81" s="109"/>
      <c r="G81" s="305">
        <f t="shared" si="7"/>
        <v>266</v>
      </c>
      <c r="H81" s="101">
        <v>0.95</v>
      </c>
      <c r="I81" s="120">
        <f t="shared" si="8"/>
        <v>280</v>
      </c>
      <c r="J81" s="120">
        <f t="shared" si="9"/>
        <v>266</v>
      </c>
      <c r="K81" s="101">
        <v>0.95</v>
      </c>
      <c r="L81" s="120">
        <f t="shared" si="10"/>
        <v>280</v>
      </c>
      <c r="M81" s="99"/>
      <c r="N81" s="99" t="s">
        <v>284</v>
      </c>
      <c r="O81" s="109">
        <v>2</v>
      </c>
      <c r="P81" s="117">
        <v>140</v>
      </c>
      <c r="Q81" s="100" t="s">
        <v>315</v>
      </c>
      <c r="R81" s="99" t="s">
        <v>89</v>
      </c>
      <c r="S81" s="100" t="s">
        <v>101</v>
      </c>
      <c r="T81" s="99" t="s">
        <v>346</v>
      </c>
      <c r="U81" s="99" t="s">
        <v>87</v>
      </c>
    </row>
    <row r="82" spans="1:36" s="36" customFormat="1" ht="75" x14ac:dyDescent="0.25">
      <c r="A82" s="229"/>
      <c r="B82" s="99"/>
      <c r="C82" s="99"/>
      <c r="D82" s="99"/>
      <c r="E82" s="99"/>
      <c r="F82" s="109"/>
      <c r="G82" s="305">
        <f t="shared" si="7"/>
        <v>22.799999999999997</v>
      </c>
      <c r="H82" s="101">
        <v>0.95</v>
      </c>
      <c r="I82" s="120">
        <f t="shared" si="8"/>
        <v>24</v>
      </c>
      <c r="J82" s="120">
        <f t="shared" si="9"/>
        <v>22.799999999999997</v>
      </c>
      <c r="K82" s="101">
        <v>0.95</v>
      </c>
      <c r="L82" s="120">
        <f t="shared" si="10"/>
        <v>24</v>
      </c>
      <c r="M82" s="99"/>
      <c r="N82" s="100" t="s">
        <v>261</v>
      </c>
      <c r="O82" s="109">
        <v>2</v>
      </c>
      <c r="P82" s="117">
        <v>12</v>
      </c>
      <c r="Q82" s="100" t="s">
        <v>315</v>
      </c>
      <c r="R82" s="99" t="s">
        <v>89</v>
      </c>
      <c r="S82" s="100" t="s">
        <v>101</v>
      </c>
      <c r="T82" s="99" t="s">
        <v>349</v>
      </c>
      <c r="U82" s="99" t="s">
        <v>87</v>
      </c>
    </row>
    <row r="83" spans="1:36" s="36" customFormat="1" ht="75" x14ac:dyDescent="0.25">
      <c r="A83" s="229"/>
      <c r="B83" s="99"/>
      <c r="C83" s="99"/>
      <c r="D83" s="99"/>
      <c r="E83" s="99"/>
      <c r="F83" s="109"/>
      <c r="G83" s="305">
        <f t="shared" si="7"/>
        <v>570</v>
      </c>
      <c r="H83" s="101">
        <v>0.95</v>
      </c>
      <c r="I83" s="120">
        <f t="shared" si="8"/>
        <v>600</v>
      </c>
      <c r="J83" s="120">
        <f t="shared" si="9"/>
        <v>570</v>
      </c>
      <c r="K83" s="101">
        <v>0.95</v>
      </c>
      <c r="L83" s="120">
        <f t="shared" si="10"/>
        <v>600</v>
      </c>
      <c r="M83" s="99"/>
      <c r="N83" s="99" t="s">
        <v>269</v>
      </c>
      <c r="O83" s="109">
        <v>1</v>
      </c>
      <c r="P83" s="117">
        <v>600</v>
      </c>
      <c r="Q83" s="100" t="s">
        <v>315</v>
      </c>
      <c r="R83" s="99" t="s">
        <v>89</v>
      </c>
      <c r="S83" s="100" t="s">
        <v>101</v>
      </c>
      <c r="T83" s="99" t="s">
        <v>349</v>
      </c>
      <c r="U83" s="99" t="s">
        <v>87</v>
      </c>
    </row>
    <row r="84" spans="1:36" s="36" customFormat="1" ht="120" x14ac:dyDescent="0.25">
      <c r="A84" s="229"/>
      <c r="B84" s="99"/>
      <c r="C84" s="99"/>
      <c r="D84" s="99"/>
      <c r="E84" s="99"/>
      <c r="F84" s="109"/>
      <c r="G84" s="305">
        <f t="shared" si="7"/>
        <v>522.5</v>
      </c>
      <c r="H84" s="101">
        <v>0.95</v>
      </c>
      <c r="I84" s="120">
        <f t="shared" si="8"/>
        <v>550</v>
      </c>
      <c r="J84" s="120">
        <f t="shared" si="9"/>
        <v>522.5</v>
      </c>
      <c r="K84" s="101">
        <v>0.95</v>
      </c>
      <c r="L84" s="120">
        <f t="shared" si="10"/>
        <v>550</v>
      </c>
      <c r="M84" s="99"/>
      <c r="N84" s="99" t="s">
        <v>350</v>
      </c>
      <c r="O84" s="109">
        <v>1</v>
      </c>
      <c r="P84" s="117">
        <v>550</v>
      </c>
      <c r="Q84" s="100" t="s">
        <v>315</v>
      </c>
      <c r="R84" s="99" t="s">
        <v>89</v>
      </c>
      <c r="S84" s="100" t="s">
        <v>101</v>
      </c>
      <c r="T84" s="99" t="s">
        <v>357</v>
      </c>
      <c r="U84" s="99" t="s">
        <v>96</v>
      </c>
    </row>
    <row r="85" spans="1:36" s="36" customFormat="1" ht="165" x14ac:dyDescent="0.25">
      <c r="A85" s="229"/>
      <c r="B85" s="100" t="s">
        <v>172</v>
      </c>
      <c r="C85" s="99" t="s">
        <v>100</v>
      </c>
      <c r="D85" s="99" t="s">
        <v>86</v>
      </c>
      <c r="E85" s="100" t="s">
        <v>79</v>
      </c>
      <c r="F85" s="109" t="s">
        <v>79</v>
      </c>
      <c r="G85" s="305">
        <f t="shared" ref="G85:G86" si="11">H85*I85</f>
        <v>95</v>
      </c>
      <c r="H85" s="101">
        <v>0.95</v>
      </c>
      <c r="I85" s="120">
        <f t="shared" ref="I85:I86" si="12">L85</f>
        <v>100</v>
      </c>
      <c r="J85" s="120">
        <f t="shared" ref="J85:J86" si="13">K85*L85</f>
        <v>95</v>
      </c>
      <c r="K85" s="101">
        <v>0.95</v>
      </c>
      <c r="L85" s="120">
        <f t="shared" ref="L85" si="14">O85*P85</f>
        <v>100</v>
      </c>
      <c r="M85" s="108"/>
      <c r="N85" s="99" t="s">
        <v>93</v>
      </c>
      <c r="O85" s="109">
        <v>1</v>
      </c>
      <c r="P85" s="116">
        <v>100</v>
      </c>
      <c r="Q85" s="100" t="s">
        <v>88</v>
      </c>
      <c r="R85" s="100" t="s">
        <v>174</v>
      </c>
      <c r="S85" s="100" t="s">
        <v>174</v>
      </c>
      <c r="T85" s="100" t="s">
        <v>176</v>
      </c>
      <c r="U85" s="99" t="s">
        <v>87</v>
      </c>
      <c r="V85" s="33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5"/>
      <c r="AI85" s="35"/>
      <c r="AJ85" s="35"/>
    </row>
    <row r="86" spans="1:36" ht="255" x14ac:dyDescent="0.25">
      <c r="A86" s="230"/>
      <c r="B86" s="98"/>
      <c r="C86" s="113"/>
      <c r="D86" s="113"/>
      <c r="E86" s="100"/>
      <c r="F86" s="124"/>
      <c r="G86" s="305">
        <f t="shared" si="11"/>
        <v>760</v>
      </c>
      <c r="H86" s="101">
        <v>0.95</v>
      </c>
      <c r="I86" s="120">
        <f t="shared" si="12"/>
        <v>800</v>
      </c>
      <c r="J86" s="120">
        <f t="shared" si="13"/>
        <v>760</v>
      </c>
      <c r="K86" s="101">
        <v>0.95</v>
      </c>
      <c r="L86" s="120">
        <f>O86*P86</f>
        <v>800</v>
      </c>
      <c r="M86" s="113"/>
      <c r="N86" s="98" t="s">
        <v>177</v>
      </c>
      <c r="O86" s="124">
        <v>1</v>
      </c>
      <c r="P86" s="119">
        <v>800</v>
      </c>
      <c r="Q86" s="100" t="s">
        <v>88</v>
      </c>
      <c r="R86" s="100" t="s">
        <v>174</v>
      </c>
      <c r="S86" s="100" t="s">
        <v>174</v>
      </c>
      <c r="T86" s="100" t="s">
        <v>176</v>
      </c>
      <c r="U86" s="98" t="s">
        <v>87</v>
      </c>
      <c r="V86" s="23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16"/>
      <c r="AI86" s="16"/>
      <c r="AJ86" s="16"/>
    </row>
    <row r="87" spans="1:36" ht="15.75" x14ac:dyDescent="0.25">
      <c r="A87" s="225" t="s">
        <v>175</v>
      </c>
      <c r="B87" s="226"/>
      <c r="C87" s="226"/>
      <c r="D87" s="226"/>
      <c r="E87" s="226"/>
      <c r="F87" s="227"/>
      <c r="G87" s="307">
        <f>SUM(G5:G86)</f>
        <v>32043.499999999993</v>
      </c>
      <c r="H87" s="32"/>
      <c r="I87" s="32">
        <f>SUM(I5:I86)</f>
        <v>33730</v>
      </c>
      <c r="J87" s="32">
        <f>SUM(J5:J86)</f>
        <v>32043.499999999993</v>
      </c>
      <c r="K87" s="32"/>
      <c r="L87" s="32">
        <f>SUM(L5:L86)</f>
        <v>33730</v>
      </c>
      <c r="M87" s="32">
        <f>SUM(M5:M86)</f>
        <v>0</v>
      </c>
      <c r="N87" s="32">
        <f>SUM(N5:N86)</f>
        <v>0</v>
      </c>
      <c r="O87" s="32"/>
      <c r="P87" s="32">
        <f t="shared" ref="P87:U87" si="15">SUM(P5:P86)</f>
        <v>25866</v>
      </c>
      <c r="Q87" s="32">
        <f t="shared" si="15"/>
        <v>8</v>
      </c>
      <c r="R87" s="32">
        <f t="shared" si="15"/>
        <v>0</v>
      </c>
      <c r="S87" s="32">
        <f t="shared" si="15"/>
        <v>0</v>
      </c>
      <c r="T87" s="32">
        <f t="shared" si="15"/>
        <v>0</v>
      </c>
      <c r="U87" s="32">
        <f t="shared" si="15"/>
        <v>0</v>
      </c>
      <c r="V87" s="23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16"/>
      <c r="AI87" s="16"/>
      <c r="AJ87" s="16"/>
    </row>
    <row r="88" spans="1:36" ht="15.75" x14ac:dyDescent="0.25">
      <c r="A88" s="12"/>
      <c r="B88" s="29"/>
      <c r="C88" s="28"/>
      <c r="D88" s="28"/>
      <c r="E88" s="27"/>
      <c r="F88" s="29"/>
      <c r="G88" s="308"/>
      <c r="H88" s="28"/>
      <c r="I88" s="28"/>
      <c r="J88" s="28"/>
      <c r="K88" s="28"/>
      <c r="L88" s="28"/>
      <c r="M88" s="28"/>
      <c r="N88" s="29"/>
      <c r="O88" s="29"/>
      <c r="P88" s="29"/>
      <c r="Q88" s="13"/>
      <c r="R88" s="13"/>
      <c r="S88" s="13"/>
      <c r="T88" s="13"/>
      <c r="U88" s="29"/>
      <c r="V88" s="23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16"/>
      <c r="AI88" s="16"/>
      <c r="AJ88" s="16"/>
    </row>
    <row r="89" spans="1:36" ht="15.75" x14ac:dyDescent="0.25">
      <c r="A89" s="12"/>
      <c r="B89" s="29"/>
      <c r="C89" s="28"/>
      <c r="D89" s="28"/>
      <c r="E89" s="27"/>
      <c r="F89" s="29"/>
      <c r="G89" s="308"/>
      <c r="H89" s="28"/>
      <c r="I89" s="28"/>
      <c r="J89" s="28"/>
      <c r="K89" s="28"/>
      <c r="L89" s="28"/>
      <c r="M89" s="28"/>
      <c r="N89" s="29"/>
      <c r="O89" s="29"/>
      <c r="P89" s="29"/>
      <c r="Q89" s="13"/>
      <c r="R89" s="13"/>
      <c r="S89" s="13"/>
      <c r="T89" s="13"/>
      <c r="U89" s="29"/>
      <c r="V89" s="23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16"/>
      <c r="AI89" s="16"/>
      <c r="AJ89" s="16"/>
    </row>
    <row r="90" spans="1:36" ht="15.75" x14ac:dyDescent="0.25">
      <c r="A90" s="12"/>
      <c r="B90" s="29"/>
      <c r="C90" s="28"/>
      <c r="D90" s="28"/>
      <c r="E90" s="27"/>
      <c r="F90" s="29"/>
      <c r="G90" s="308"/>
      <c r="H90" s="28"/>
      <c r="I90" s="28"/>
      <c r="J90" s="28"/>
      <c r="K90" s="28"/>
      <c r="L90" s="28"/>
      <c r="M90" s="28"/>
      <c r="N90" s="29"/>
      <c r="O90" s="29"/>
      <c r="P90" s="29"/>
      <c r="Q90" s="13"/>
      <c r="R90" s="13"/>
      <c r="S90" s="13"/>
      <c r="T90" s="13"/>
      <c r="U90" s="29"/>
      <c r="V90" s="23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16"/>
      <c r="AI90" s="16"/>
      <c r="AJ90" s="16"/>
    </row>
    <row r="91" spans="1:36" ht="15.75" x14ac:dyDescent="0.25">
      <c r="A91" s="12"/>
      <c r="B91" s="29"/>
      <c r="C91" s="28"/>
      <c r="D91" s="28"/>
      <c r="E91" s="27"/>
      <c r="F91" s="29"/>
      <c r="G91" s="308"/>
      <c r="H91" s="28"/>
      <c r="I91" s="28"/>
      <c r="J91" s="28"/>
      <c r="K91" s="28"/>
      <c r="L91" s="28"/>
      <c r="M91" s="28"/>
      <c r="N91" s="29"/>
      <c r="O91" s="29"/>
      <c r="P91" s="29"/>
      <c r="Q91" s="13"/>
      <c r="R91" s="13"/>
      <c r="S91" s="13"/>
      <c r="T91" s="13"/>
      <c r="U91" s="29"/>
      <c r="V91" s="23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16"/>
      <c r="AI91" s="16"/>
      <c r="AJ91" s="16"/>
    </row>
    <row r="92" spans="1:36" ht="15.75" x14ac:dyDescent="0.25">
      <c r="A92" s="12"/>
      <c r="B92" s="29" t="s">
        <v>79</v>
      </c>
      <c r="C92" s="28"/>
      <c r="D92" s="28"/>
      <c r="E92" s="27" t="s">
        <v>79</v>
      </c>
      <c r="F92" s="28" t="s">
        <v>79</v>
      </c>
      <c r="G92" s="308"/>
      <c r="H92" s="28"/>
      <c r="I92" s="28"/>
      <c r="J92" s="28"/>
      <c r="K92" s="28"/>
      <c r="L92" s="28"/>
      <c r="M92" s="28"/>
      <c r="N92" s="29"/>
      <c r="O92" s="28"/>
      <c r="P92" s="28"/>
      <c r="Q92" s="28"/>
      <c r="R92" s="28"/>
      <c r="S92" s="13"/>
      <c r="T92" s="28"/>
      <c r="U92" s="28"/>
    </row>
    <row r="93" spans="1:36" ht="15.75" x14ac:dyDescent="0.25">
      <c r="A93" s="26" t="s">
        <v>79</v>
      </c>
      <c r="B93" s="6"/>
      <c r="C93" s="6"/>
      <c r="D93" s="6"/>
      <c r="E93" s="7"/>
      <c r="F93" s="7"/>
      <c r="G93" s="309"/>
      <c r="H93" s="7"/>
      <c r="I93" s="7"/>
      <c r="J93" s="22"/>
      <c r="K93" s="7"/>
      <c r="L93" s="7"/>
      <c r="M93" s="7"/>
      <c r="N93" s="29"/>
      <c r="O93" s="8"/>
      <c r="P93" s="8"/>
      <c r="Q93" s="8"/>
      <c r="R93" s="8"/>
      <c r="S93" s="28"/>
      <c r="T93" s="9"/>
      <c r="U93" s="10"/>
    </row>
    <row r="94" spans="1:36" ht="19.5" customHeight="1" x14ac:dyDescent="0.25">
      <c r="A94" s="223" t="s">
        <v>7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4"/>
      <c r="N94" s="29"/>
      <c r="O94" s="8"/>
      <c r="P94" s="8"/>
      <c r="Q94" s="8"/>
      <c r="R94" s="8"/>
      <c r="S94" s="8"/>
      <c r="T94" s="9"/>
      <c r="U94" s="10"/>
    </row>
    <row r="95" spans="1:36" ht="48.75" customHeight="1" x14ac:dyDescent="0.25">
      <c r="A95" s="223" t="s">
        <v>52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4"/>
      <c r="N95" s="29"/>
      <c r="O95" s="8"/>
      <c r="P95" s="8"/>
      <c r="Q95" s="8"/>
      <c r="R95" s="8"/>
      <c r="S95" s="8"/>
      <c r="T95" s="9"/>
      <c r="U95" s="10"/>
    </row>
    <row r="96" spans="1:36" ht="15.75" x14ac:dyDescent="0.25">
      <c r="A96" s="6"/>
      <c r="B96" s="6"/>
      <c r="C96" s="6"/>
      <c r="D96" s="6"/>
      <c r="E96" s="7"/>
      <c r="F96" s="7"/>
      <c r="G96" s="309"/>
      <c r="H96" s="7"/>
      <c r="I96" s="7"/>
      <c r="J96" s="7"/>
      <c r="K96" s="7"/>
      <c r="L96" s="7"/>
      <c r="M96" s="7"/>
      <c r="N96" s="28"/>
      <c r="O96" s="8"/>
      <c r="P96" s="8"/>
      <c r="Q96" s="8"/>
      <c r="R96" s="8"/>
      <c r="S96" s="8"/>
      <c r="T96" s="9"/>
      <c r="U96" s="10"/>
    </row>
    <row r="97" spans="1:21" x14ac:dyDescent="0.25">
      <c r="A97" s="6"/>
      <c r="B97" s="6"/>
      <c r="C97" s="6"/>
      <c r="D97" s="6"/>
      <c r="E97" s="7"/>
      <c r="F97" s="7"/>
      <c r="G97" s="309"/>
      <c r="H97" s="7"/>
      <c r="I97" s="7"/>
      <c r="J97" s="7"/>
      <c r="K97" s="7"/>
      <c r="L97" s="7"/>
      <c r="M97" s="7"/>
      <c r="N97" s="8"/>
      <c r="O97" s="8"/>
      <c r="P97" s="8"/>
      <c r="Q97" s="8"/>
      <c r="R97" s="8"/>
      <c r="S97" s="8"/>
      <c r="T97" s="9"/>
      <c r="U97" s="10"/>
    </row>
    <row r="98" spans="1:21" x14ac:dyDescent="0.25">
      <c r="A98" s="6"/>
      <c r="J98" s="7"/>
      <c r="M98" s="7"/>
      <c r="N98" s="8"/>
      <c r="S98" s="8"/>
    </row>
    <row r="99" spans="1:21" ht="15.75" thickBot="1" x14ac:dyDescent="0.3">
      <c r="A99" s="6"/>
      <c r="G99" s="311"/>
      <c r="H99" s="89"/>
      <c r="I99" s="89"/>
      <c r="J99" s="89"/>
      <c r="K99" s="89"/>
      <c r="L99" s="89"/>
      <c r="M99" s="7"/>
      <c r="N99" s="8"/>
      <c r="O99" s="90"/>
      <c r="P99" s="90"/>
    </row>
    <row r="100" spans="1:21" ht="16.5" thickBot="1" x14ac:dyDescent="0.3">
      <c r="A100" s="219" t="s">
        <v>259</v>
      </c>
      <c r="B100" s="219"/>
      <c r="C100" s="219"/>
      <c r="D100" s="219"/>
      <c r="E100" s="219"/>
      <c r="F100" s="219"/>
      <c r="G100" s="312">
        <f>SUM(G101:G106)</f>
        <v>32043.5</v>
      </c>
      <c r="H100" s="94"/>
      <c r="I100" s="94">
        <f t="shared" ref="I100:P100" si="16">SUM(I101:I106)</f>
        <v>33730</v>
      </c>
      <c r="J100" s="94">
        <f t="shared" si="16"/>
        <v>32043.5</v>
      </c>
      <c r="K100" s="94"/>
      <c r="L100" s="94">
        <f>SUM(L101:L106)</f>
        <v>33730</v>
      </c>
      <c r="M100" s="94">
        <f t="shared" si="16"/>
        <v>0</v>
      </c>
      <c r="N100" s="94"/>
      <c r="O100" s="94">
        <f t="shared" si="16"/>
        <v>0</v>
      </c>
      <c r="P100" s="94">
        <f t="shared" si="16"/>
        <v>25866</v>
      </c>
      <c r="Q100" s="88"/>
    </row>
    <row r="101" spans="1:21" ht="87" customHeight="1" x14ac:dyDescent="0.25">
      <c r="A101" s="217" t="s">
        <v>253</v>
      </c>
      <c r="B101" s="218"/>
      <c r="G101" s="313">
        <f>H101*I101</f>
        <v>0</v>
      </c>
      <c r="H101" s="91">
        <v>0.95</v>
      </c>
      <c r="I101" s="92">
        <f>L101</f>
        <v>0</v>
      </c>
      <c r="J101" s="92">
        <f>K101*L101</f>
        <v>0</v>
      </c>
      <c r="K101" s="91">
        <v>0.95</v>
      </c>
      <c r="L101" s="92"/>
      <c r="M101" s="7"/>
      <c r="N101" s="8"/>
      <c r="O101" s="93"/>
      <c r="P101" s="93"/>
    </row>
    <row r="102" spans="1:21" ht="87" customHeight="1" x14ac:dyDescent="0.25">
      <c r="A102" s="221" t="s">
        <v>254</v>
      </c>
      <c r="B102" s="222"/>
      <c r="C102" s="125"/>
      <c r="D102" s="125"/>
      <c r="E102" s="126"/>
      <c r="F102" s="126"/>
      <c r="G102" s="314">
        <f t="shared" ref="G102:G106" si="17">H102*I102</f>
        <v>855</v>
      </c>
      <c r="H102" s="127">
        <v>0.95</v>
      </c>
      <c r="I102" s="128">
        <f t="shared" ref="I102:I106" si="18">L102</f>
        <v>900</v>
      </c>
      <c r="J102" s="128">
        <f t="shared" ref="J102:J106" si="19">K102*L102</f>
        <v>855</v>
      </c>
      <c r="K102" s="127">
        <v>0.95</v>
      </c>
      <c r="L102" s="128">
        <f>SUM(L85:L86)</f>
        <v>900</v>
      </c>
      <c r="M102" s="126"/>
      <c r="N102" s="129"/>
      <c r="O102" s="128"/>
      <c r="P102" s="128">
        <f>SUM(P85:P86)</f>
        <v>900</v>
      </c>
    </row>
    <row r="103" spans="1:21" ht="87" customHeight="1" x14ac:dyDescent="0.25">
      <c r="A103" s="217" t="s">
        <v>255</v>
      </c>
      <c r="B103" s="218"/>
      <c r="G103" s="315">
        <f t="shared" si="17"/>
        <v>0</v>
      </c>
      <c r="H103" s="41">
        <v>0.95</v>
      </c>
      <c r="I103" s="42">
        <f>L103</f>
        <v>0</v>
      </c>
      <c r="J103" s="42">
        <f t="shared" si="19"/>
        <v>0</v>
      </c>
      <c r="K103" s="41">
        <v>0.95</v>
      </c>
      <c r="L103" s="42"/>
      <c r="O103" s="42"/>
      <c r="P103" s="42"/>
    </row>
    <row r="104" spans="1:21" ht="87" customHeight="1" x14ac:dyDescent="0.25">
      <c r="A104" s="221" t="s">
        <v>256</v>
      </c>
      <c r="B104" s="222"/>
      <c r="C104" s="125"/>
      <c r="D104" s="125"/>
      <c r="E104" s="126"/>
      <c r="F104" s="126"/>
      <c r="G104" s="314">
        <f t="shared" si="17"/>
        <v>31188.5</v>
      </c>
      <c r="H104" s="127">
        <v>0.95</v>
      </c>
      <c r="I104" s="128">
        <f t="shared" si="18"/>
        <v>32830</v>
      </c>
      <c r="J104" s="128">
        <f t="shared" si="19"/>
        <v>31188.5</v>
      </c>
      <c r="K104" s="127">
        <v>0.95</v>
      </c>
      <c r="L104" s="128">
        <f>SUM(L5:L84)</f>
        <v>32830</v>
      </c>
      <c r="M104" s="126"/>
      <c r="N104" s="129"/>
      <c r="O104" s="128"/>
      <c r="P104" s="128">
        <f>SUM(P5:P84)</f>
        <v>24966</v>
      </c>
    </row>
    <row r="105" spans="1:21" ht="87" customHeight="1" x14ac:dyDescent="0.25">
      <c r="A105" s="217" t="s">
        <v>257</v>
      </c>
      <c r="B105" s="218"/>
      <c r="G105" s="315">
        <f t="shared" si="17"/>
        <v>0</v>
      </c>
      <c r="H105" s="41">
        <v>0.95</v>
      </c>
      <c r="I105" s="42">
        <f t="shared" si="18"/>
        <v>0</v>
      </c>
      <c r="J105" s="42">
        <f t="shared" si="19"/>
        <v>0</v>
      </c>
      <c r="K105" s="41">
        <v>0.95</v>
      </c>
      <c r="L105" s="42"/>
    </row>
    <row r="106" spans="1:21" ht="87" customHeight="1" x14ac:dyDescent="0.25">
      <c r="A106" s="217" t="s">
        <v>258</v>
      </c>
      <c r="B106" s="218"/>
      <c r="G106" s="315">
        <f t="shared" si="17"/>
        <v>0</v>
      </c>
      <c r="H106" s="41">
        <v>0.95</v>
      </c>
      <c r="I106" s="42">
        <f t="shared" si="18"/>
        <v>0</v>
      </c>
      <c r="J106" s="42">
        <f t="shared" si="19"/>
        <v>0</v>
      </c>
      <c r="K106" s="41">
        <v>0.95</v>
      </c>
      <c r="L106" s="42"/>
    </row>
    <row r="186" ht="12" customHeight="1" x14ac:dyDescent="0.25"/>
    <row r="187" hidden="1" x14ac:dyDescent="0.25"/>
    <row r="188" hidden="1" x14ac:dyDescent="0.25"/>
    <row r="189" hidden="1" x14ac:dyDescent="0.25"/>
    <row r="190" hidden="1" x14ac:dyDescent="0.25"/>
  </sheetData>
  <mergeCells count="22">
    <mergeCell ref="A106:B106"/>
    <mergeCell ref="A100:F100"/>
    <mergeCell ref="B5:B13"/>
    <mergeCell ref="C5:C13"/>
    <mergeCell ref="D5:D13"/>
    <mergeCell ref="A101:B101"/>
    <mergeCell ref="A102:B102"/>
    <mergeCell ref="A103:B103"/>
    <mergeCell ref="A104:B104"/>
    <mergeCell ref="A105:B105"/>
    <mergeCell ref="A94:M94"/>
    <mergeCell ref="A95:M95"/>
    <mergeCell ref="A87:F87"/>
    <mergeCell ref="A47:A86"/>
    <mergeCell ref="B2:D2"/>
    <mergeCell ref="A1:U1"/>
    <mergeCell ref="E2:F2"/>
    <mergeCell ref="A2:A3"/>
    <mergeCell ref="G2:G3"/>
    <mergeCell ref="J2:U2"/>
    <mergeCell ref="I2:I3"/>
    <mergeCell ref="H2:H3"/>
  </mergeCells>
  <pageMargins left="0.11811023622047245" right="0.11811023622047245" top="0.74803149606299213" bottom="0.74803149606299213" header="0.31496062992125984" footer="0.31496062992125984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view="pageBreakPreview" topLeftCell="A38" zoomScale="70" zoomScaleNormal="100" zoomScaleSheetLayoutView="70" workbookViewId="0">
      <selection activeCell="G12" sqref="G12"/>
    </sheetView>
  </sheetViews>
  <sheetFormatPr defaultRowHeight="15" x14ac:dyDescent="0.25"/>
  <cols>
    <col min="1" max="1" width="10.7109375" customWidth="1"/>
    <col min="2" max="4" width="18" customWidth="1"/>
    <col min="5" max="5" width="16.7109375" style="46" customWidth="1"/>
    <col min="6" max="7" width="15.85546875" customWidth="1"/>
    <col min="8" max="8" width="15" customWidth="1"/>
    <col min="9" max="10" width="15.7109375" customWidth="1"/>
    <col min="11" max="11" width="17.42578125" customWidth="1"/>
    <col min="12" max="12" width="10.7109375" customWidth="1"/>
    <col min="13" max="13" width="13.28515625" customWidth="1"/>
    <col min="14" max="14" width="13" customWidth="1"/>
    <col min="15" max="15" width="13.7109375" customWidth="1"/>
    <col min="16" max="17" width="13.85546875" customWidth="1"/>
    <col min="18" max="18" width="13.7109375" customWidth="1"/>
    <col min="19" max="19" width="14.5703125" customWidth="1"/>
    <col min="20" max="20" width="15.28515625" customWidth="1"/>
    <col min="21" max="21" width="14" style="31" customWidth="1"/>
    <col min="22" max="22" width="14.42578125" style="31" customWidth="1"/>
    <col min="23" max="23" width="13.140625" style="31" customWidth="1"/>
    <col min="24" max="24" width="13.28515625" customWidth="1"/>
    <col min="25" max="25" width="14" customWidth="1"/>
    <col min="26" max="27" width="13.28515625" customWidth="1"/>
    <col min="28" max="28" width="14.5703125" customWidth="1"/>
    <col min="29" max="29" width="13.140625" customWidth="1"/>
    <col min="30" max="30" width="13" customWidth="1"/>
    <col min="31" max="31" width="14.85546875" customWidth="1"/>
    <col min="32" max="32" width="14" customWidth="1"/>
    <col min="33" max="33" width="13.28515625" customWidth="1"/>
    <col min="34" max="34" width="14.5703125" customWidth="1"/>
    <col min="35" max="35" width="13.140625" customWidth="1"/>
  </cols>
  <sheetData>
    <row r="1" spans="1:35" ht="65.25" customHeight="1" x14ac:dyDescent="0.25">
      <c r="A1" s="213" t="s">
        <v>33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35" ht="30" customHeight="1" x14ac:dyDescent="0.25"/>
    <row r="3" spans="1:35" ht="37.5" customHeight="1" x14ac:dyDescent="0.25">
      <c r="A3" s="252" t="s">
        <v>0</v>
      </c>
      <c r="B3" s="266" t="s">
        <v>183</v>
      </c>
      <c r="C3" s="266" t="s">
        <v>189</v>
      </c>
      <c r="D3" s="266" t="s">
        <v>60</v>
      </c>
      <c r="E3" s="269" t="s">
        <v>190</v>
      </c>
      <c r="F3" s="272" t="s">
        <v>191</v>
      </c>
      <c r="G3" s="266" t="s">
        <v>192</v>
      </c>
      <c r="H3" s="272" t="s">
        <v>41</v>
      </c>
      <c r="I3" s="272" t="s">
        <v>193</v>
      </c>
      <c r="J3" s="266" t="s">
        <v>194</v>
      </c>
      <c r="K3" s="252" t="s">
        <v>42</v>
      </c>
      <c r="L3" s="250" t="s">
        <v>43</v>
      </c>
      <c r="M3" s="250"/>
      <c r="N3" s="250"/>
      <c r="O3" s="250" t="s">
        <v>26</v>
      </c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</row>
    <row r="4" spans="1:35" ht="56.25" customHeight="1" x14ac:dyDescent="0.25">
      <c r="A4" s="265"/>
      <c r="B4" s="267"/>
      <c r="C4" s="278"/>
      <c r="D4" s="278"/>
      <c r="E4" s="270"/>
      <c r="F4" s="273"/>
      <c r="G4" s="278"/>
      <c r="H4" s="273"/>
      <c r="I4" s="273"/>
      <c r="J4" s="278"/>
      <c r="K4" s="265"/>
      <c r="L4" s="253"/>
      <c r="M4" s="253"/>
      <c r="N4" s="253"/>
      <c r="O4" s="257" t="s">
        <v>27</v>
      </c>
      <c r="P4" s="258"/>
      <c r="Q4" s="259"/>
      <c r="R4" s="257" t="s">
        <v>28</v>
      </c>
      <c r="S4" s="258"/>
      <c r="T4" s="259"/>
      <c r="U4" s="260" t="s">
        <v>46</v>
      </c>
      <c r="V4" s="261"/>
      <c r="W4" s="262"/>
      <c r="X4" s="257" t="s">
        <v>29</v>
      </c>
      <c r="Y4" s="263"/>
      <c r="Z4" s="264"/>
      <c r="AA4" s="257" t="s">
        <v>30</v>
      </c>
      <c r="AB4" s="258"/>
      <c r="AC4" s="259"/>
      <c r="AD4" s="257" t="s">
        <v>31</v>
      </c>
      <c r="AE4" s="258"/>
      <c r="AF4" s="259"/>
      <c r="AG4" s="252" t="s">
        <v>32</v>
      </c>
      <c r="AH4" s="253"/>
      <c r="AI4" s="253"/>
    </row>
    <row r="5" spans="1:35" ht="153" x14ac:dyDescent="0.25">
      <c r="A5" s="265"/>
      <c r="B5" s="268"/>
      <c r="C5" s="279"/>
      <c r="D5" s="279"/>
      <c r="E5" s="271"/>
      <c r="F5" s="274"/>
      <c r="G5" s="279"/>
      <c r="H5" s="274"/>
      <c r="I5" s="274"/>
      <c r="J5" s="279"/>
      <c r="K5" s="265"/>
      <c r="L5" s="53" t="s">
        <v>23</v>
      </c>
      <c r="M5" s="53" t="s">
        <v>53</v>
      </c>
      <c r="N5" s="52" t="s">
        <v>34</v>
      </c>
      <c r="O5" s="53" t="s">
        <v>24</v>
      </c>
      <c r="P5" s="53" t="s">
        <v>25</v>
      </c>
      <c r="Q5" s="52" t="s">
        <v>22</v>
      </c>
      <c r="R5" s="53" t="s">
        <v>24</v>
      </c>
      <c r="S5" s="53" t="s">
        <v>25</v>
      </c>
      <c r="T5" s="52" t="s">
        <v>22</v>
      </c>
      <c r="U5" s="52" t="s">
        <v>24</v>
      </c>
      <c r="V5" s="52" t="s">
        <v>25</v>
      </c>
      <c r="W5" s="52" t="s">
        <v>22</v>
      </c>
      <c r="X5" s="53" t="s">
        <v>24</v>
      </c>
      <c r="Y5" s="53" t="s">
        <v>25</v>
      </c>
      <c r="Z5" s="52" t="s">
        <v>22</v>
      </c>
      <c r="AA5" s="53" t="s">
        <v>24</v>
      </c>
      <c r="AB5" s="53" t="s">
        <v>25</v>
      </c>
      <c r="AC5" s="52" t="s">
        <v>22</v>
      </c>
      <c r="AD5" s="53" t="s">
        <v>24</v>
      </c>
      <c r="AE5" s="53" t="s">
        <v>25</v>
      </c>
      <c r="AF5" s="52" t="s">
        <v>22</v>
      </c>
      <c r="AG5" s="53" t="s">
        <v>24</v>
      </c>
      <c r="AH5" s="53" t="s">
        <v>25</v>
      </c>
      <c r="AI5" s="52" t="s">
        <v>22</v>
      </c>
    </row>
    <row r="6" spans="1:35" s="136" customFormat="1" x14ac:dyDescent="0.25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  <c r="I6" s="135">
        <v>9</v>
      </c>
      <c r="J6" s="135">
        <v>10</v>
      </c>
      <c r="K6" s="135">
        <v>11</v>
      </c>
      <c r="L6" s="135">
        <v>12</v>
      </c>
      <c r="M6" s="135">
        <v>13</v>
      </c>
      <c r="N6" s="135">
        <v>14</v>
      </c>
      <c r="O6" s="135">
        <v>15</v>
      </c>
      <c r="P6" s="135">
        <v>16</v>
      </c>
      <c r="Q6" s="135">
        <v>17</v>
      </c>
      <c r="R6" s="135">
        <v>18</v>
      </c>
      <c r="S6" s="135">
        <v>19</v>
      </c>
      <c r="T6" s="135">
        <v>20</v>
      </c>
      <c r="U6" s="135">
        <v>21</v>
      </c>
      <c r="V6" s="135">
        <v>22</v>
      </c>
      <c r="W6" s="135">
        <v>23</v>
      </c>
      <c r="X6" s="135">
        <v>24</v>
      </c>
      <c r="Y6" s="135">
        <v>25</v>
      </c>
      <c r="Z6" s="135">
        <v>26</v>
      </c>
      <c r="AA6" s="135">
        <v>27</v>
      </c>
      <c r="AB6" s="135">
        <v>28</v>
      </c>
      <c r="AC6" s="135">
        <v>29</v>
      </c>
      <c r="AD6" s="135">
        <v>30</v>
      </c>
      <c r="AE6" s="135">
        <v>31</v>
      </c>
      <c r="AF6" s="135">
        <v>32</v>
      </c>
      <c r="AG6" s="135">
        <v>33</v>
      </c>
      <c r="AH6" s="135">
        <v>34</v>
      </c>
      <c r="AI6" s="135">
        <v>35</v>
      </c>
    </row>
    <row r="7" spans="1:35" s="157" customFormat="1" ht="89.25" x14ac:dyDescent="0.25">
      <c r="A7" s="275" t="s">
        <v>107</v>
      </c>
      <c r="B7" s="152">
        <f>C7*D7</f>
        <v>285</v>
      </c>
      <c r="C7" s="153">
        <v>0.95</v>
      </c>
      <c r="D7" s="154">
        <f>G7+J7</f>
        <v>300</v>
      </c>
      <c r="E7" s="155">
        <f>F7*G7</f>
        <v>0</v>
      </c>
      <c r="F7" s="153">
        <v>0.95</v>
      </c>
      <c r="G7" s="154">
        <f>Q7+T7+W7+Z7+AC7+AF7+AI7</f>
        <v>0</v>
      </c>
      <c r="H7" s="152">
        <f>I7*J7</f>
        <v>285</v>
      </c>
      <c r="I7" s="153">
        <v>0.95</v>
      </c>
      <c r="J7" s="154">
        <f>N7</f>
        <v>300</v>
      </c>
      <c r="K7" s="132" t="s">
        <v>358</v>
      </c>
      <c r="L7" s="130" t="s">
        <v>82</v>
      </c>
      <c r="M7" s="130" t="s">
        <v>359</v>
      </c>
      <c r="N7" s="131">
        <v>300</v>
      </c>
      <c r="O7" s="156" t="s">
        <v>79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2"/>
      <c r="AA7" s="156"/>
      <c r="AB7" s="156"/>
      <c r="AC7" s="152"/>
      <c r="AD7" s="156"/>
      <c r="AE7" s="156"/>
      <c r="AF7" s="152"/>
      <c r="AG7" s="156"/>
      <c r="AH7" s="156"/>
      <c r="AI7" s="156"/>
    </row>
    <row r="8" spans="1:35" s="157" customFormat="1" ht="89.25" x14ac:dyDescent="0.25">
      <c r="A8" s="276"/>
      <c r="B8" s="152">
        <f t="shared" ref="B8:B35" si="0">C8*D8</f>
        <v>285</v>
      </c>
      <c r="C8" s="153">
        <v>0.95</v>
      </c>
      <c r="D8" s="154">
        <f t="shared" ref="D8:D35" si="1">G8+J8</f>
        <v>300</v>
      </c>
      <c r="E8" s="155">
        <f t="shared" ref="E8:E34" si="2">F8*G8</f>
        <v>0</v>
      </c>
      <c r="F8" s="153">
        <v>0.95</v>
      </c>
      <c r="G8" s="154">
        <f t="shared" ref="G8:G17" si="3">Q8+T8+W8+Z8+AC8+AF8+AI8</f>
        <v>0</v>
      </c>
      <c r="H8" s="152">
        <f t="shared" ref="H8:H35" si="4">I8*J8</f>
        <v>285</v>
      </c>
      <c r="I8" s="153">
        <v>0.95</v>
      </c>
      <c r="J8" s="154">
        <f t="shared" ref="J8:J17" si="5">N8</f>
        <v>300</v>
      </c>
      <c r="K8" s="132" t="s">
        <v>83</v>
      </c>
      <c r="L8" s="130" t="s">
        <v>82</v>
      </c>
      <c r="M8" s="130" t="s">
        <v>359</v>
      </c>
      <c r="N8" s="131">
        <v>300</v>
      </c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2"/>
      <c r="AA8" s="156"/>
      <c r="AB8" s="156"/>
      <c r="AC8" s="152"/>
      <c r="AD8" s="156"/>
      <c r="AE8" s="156"/>
      <c r="AF8" s="152"/>
      <c r="AG8" s="156"/>
      <c r="AH8" s="156"/>
      <c r="AI8" s="156"/>
    </row>
    <row r="9" spans="1:35" s="157" customFormat="1" ht="89.25" x14ac:dyDescent="0.25">
      <c r="A9" s="276"/>
      <c r="B9" s="152">
        <f t="shared" si="0"/>
        <v>285</v>
      </c>
      <c r="C9" s="153">
        <v>0.95</v>
      </c>
      <c r="D9" s="154">
        <f t="shared" si="1"/>
        <v>300</v>
      </c>
      <c r="E9" s="155">
        <f t="shared" si="2"/>
        <v>0</v>
      </c>
      <c r="F9" s="153">
        <v>0.95</v>
      </c>
      <c r="G9" s="154">
        <f t="shared" si="3"/>
        <v>0</v>
      </c>
      <c r="H9" s="152">
        <f t="shared" si="4"/>
        <v>285</v>
      </c>
      <c r="I9" s="153">
        <v>0.95</v>
      </c>
      <c r="J9" s="154">
        <f t="shared" si="5"/>
        <v>300</v>
      </c>
      <c r="K9" s="132" t="s">
        <v>360</v>
      </c>
      <c r="L9" s="130" t="s">
        <v>82</v>
      </c>
      <c r="M9" s="130" t="s">
        <v>361</v>
      </c>
      <c r="N9" s="131">
        <v>300</v>
      </c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2"/>
      <c r="AA9" s="156"/>
      <c r="AB9" s="156"/>
      <c r="AC9" s="152"/>
      <c r="AD9" s="156"/>
      <c r="AE9" s="156"/>
      <c r="AF9" s="152"/>
      <c r="AG9" s="156"/>
      <c r="AH9" s="156"/>
      <c r="AI9" s="156"/>
    </row>
    <row r="10" spans="1:35" s="157" customFormat="1" ht="89.25" x14ac:dyDescent="0.25">
      <c r="A10" s="276"/>
      <c r="B10" s="152">
        <f t="shared" si="0"/>
        <v>285</v>
      </c>
      <c r="C10" s="153">
        <v>0.95</v>
      </c>
      <c r="D10" s="154">
        <f t="shared" si="1"/>
        <v>300</v>
      </c>
      <c r="E10" s="155">
        <f t="shared" si="2"/>
        <v>0</v>
      </c>
      <c r="F10" s="153">
        <v>0.95</v>
      </c>
      <c r="G10" s="154">
        <f t="shared" si="3"/>
        <v>0</v>
      </c>
      <c r="H10" s="152">
        <f t="shared" si="4"/>
        <v>285</v>
      </c>
      <c r="I10" s="153">
        <v>0.95</v>
      </c>
      <c r="J10" s="154">
        <f t="shared" si="5"/>
        <v>300</v>
      </c>
      <c r="K10" s="132" t="s">
        <v>84</v>
      </c>
      <c r="L10" s="130" t="s">
        <v>82</v>
      </c>
      <c r="M10" s="130" t="s">
        <v>359</v>
      </c>
      <c r="N10" s="131">
        <v>300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2"/>
      <c r="AA10" s="156"/>
      <c r="AB10" s="156"/>
      <c r="AC10" s="152"/>
      <c r="AD10" s="156"/>
      <c r="AE10" s="156"/>
      <c r="AF10" s="152"/>
      <c r="AG10" s="156"/>
      <c r="AH10" s="156"/>
      <c r="AI10" s="156"/>
    </row>
    <row r="11" spans="1:35" ht="382.5" x14ac:dyDescent="0.25">
      <c r="A11" s="276"/>
      <c r="B11" s="161">
        <f>C11*D11</f>
        <v>1045</v>
      </c>
      <c r="C11" s="162">
        <v>0.95</v>
      </c>
      <c r="D11" s="163">
        <f t="shared" si="1"/>
        <v>1100</v>
      </c>
      <c r="E11" s="164">
        <f t="shared" si="2"/>
        <v>902.5</v>
      </c>
      <c r="F11" s="162">
        <v>0.95</v>
      </c>
      <c r="G11" s="163">
        <f>Q11+T11+W11+Z11+AC11+AF11+AI11</f>
        <v>950</v>
      </c>
      <c r="H11" s="165">
        <f>I11*J11</f>
        <v>142.5</v>
      </c>
      <c r="I11" s="162">
        <v>0.95</v>
      </c>
      <c r="J11" s="163">
        <f>N11</f>
        <v>150</v>
      </c>
      <c r="K11" s="47" t="s">
        <v>247</v>
      </c>
      <c r="L11" s="79"/>
      <c r="M11" s="85" t="s">
        <v>248</v>
      </c>
      <c r="N11" s="80">
        <v>150</v>
      </c>
      <c r="O11" s="55"/>
      <c r="P11" s="61"/>
      <c r="Q11" s="80"/>
      <c r="R11" s="61"/>
      <c r="S11" s="55" t="s">
        <v>249</v>
      </c>
      <c r="T11" s="80">
        <v>100</v>
      </c>
      <c r="U11" s="190"/>
      <c r="V11" s="55" t="s">
        <v>250</v>
      </c>
      <c r="W11" s="80">
        <v>500</v>
      </c>
      <c r="X11" s="55"/>
      <c r="Y11" s="55" t="s">
        <v>251</v>
      </c>
      <c r="Z11" s="80">
        <v>50</v>
      </c>
      <c r="AA11" s="55"/>
      <c r="AB11" s="55" t="s">
        <v>252</v>
      </c>
      <c r="AC11" s="80">
        <v>300</v>
      </c>
      <c r="AD11" s="55"/>
      <c r="AE11" s="55"/>
      <c r="AF11" s="59"/>
      <c r="AG11" s="56"/>
      <c r="AH11" s="56"/>
      <c r="AI11" s="56"/>
    </row>
    <row r="12" spans="1:35" ht="409.5" x14ac:dyDescent="0.25">
      <c r="A12" s="276"/>
      <c r="B12" s="161">
        <f t="shared" si="0"/>
        <v>693.5</v>
      </c>
      <c r="C12" s="162">
        <v>0.95</v>
      </c>
      <c r="D12" s="163">
        <f t="shared" si="1"/>
        <v>730</v>
      </c>
      <c r="E12" s="164">
        <f t="shared" si="2"/>
        <v>693.5</v>
      </c>
      <c r="F12" s="162">
        <v>0.95</v>
      </c>
      <c r="G12" s="163">
        <f>Q12+T12*2+W12+Z12+AC12+AF12*2+AI12</f>
        <v>730</v>
      </c>
      <c r="H12" s="161">
        <f t="shared" si="4"/>
        <v>0</v>
      </c>
      <c r="I12" s="162">
        <v>0.95</v>
      </c>
      <c r="J12" s="163">
        <f t="shared" si="5"/>
        <v>0</v>
      </c>
      <c r="K12" s="47" t="s">
        <v>227</v>
      </c>
      <c r="L12" s="78"/>
      <c r="M12" s="65"/>
      <c r="N12" s="62"/>
      <c r="O12" s="55"/>
      <c r="P12" s="79" t="s">
        <v>243</v>
      </c>
      <c r="Q12" s="80">
        <v>300</v>
      </c>
      <c r="R12" s="79" t="s">
        <v>228</v>
      </c>
      <c r="S12" s="79" t="s">
        <v>228</v>
      </c>
      <c r="T12" s="80">
        <v>100</v>
      </c>
      <c r="U12" s="79" t="s">
        <v>229</v>
      </c>
      <c r="V12" s="79" t="s">
        <v>230</v>
      </c>
      <c r="W12" s="62">
        <v>40</v>
      </c>
      <c r="X12" s="55"/>
      <c r="Y12" s="81" t="s">
        <v>231</v>
      </c>
      <c r="Z12" s="191" t="s">
        <v>232</v>
      </c>
      <c r="AA12" s="55"/>
      <c r="AB12" s="81" t="s">
        <v>244</v>
      </c>
      <c r="AC12" s="62">
        <v>50</v>
      </c>
      <c r="AD12" s="55" t="s">
        <v>233</v>
      </c>
      <c r="AE12" s="55" t="s">
        <v>234</v>
      </c>
      <c r="AF12" s="158">
        <v>20</v>
      </c>
      <c r="AG12" s="55"/>
      <c r="AH12" s="55"/>
      <c r="AI12" s="55"/>
    </row>
    <row r="13" spans="1:35" ht="127.5" x14ac:dyDescent="0.25">
      <c r="A13" s="276"/>
      <c r="B13" s="161">
        <f t="shared" si="0"/>
        <v>522.5</v>
      </c>
      <c r="C13" s="162">
        <v>0.95</v>
      </c>
      <c r="D13" s="163">
        <f t="shared" si="1"/>
        <v>550</v>
      </c>
      <c r="E13" s="164">
        <f t="shared" si="2"/>
        <v>522.5</v>
      </c>
      <c r="F13" s="162">
        <v>0.95</v>
      </c>
      <c r="G13" s="163">
        <f>Q13*100+T13*15+W13+Z13+AC13+AF13*2+AI13</f>
        <v>550</v>
      </c>
      <c r="H13" s="161">
        <f t="shared" si="4"/>
        <v>0</v>
      </c>
      <c r="I13" s="162">
        <v>0.95</v>
      </c>
      <c r="J13" s="163">
        <f t="shared" si="5"/>
        <v>0</v>
      </c>
      <c r="K13" s="239" t="s">
        <v>227</v>
      </c>
      <c r="L13" s="78"/>
      <c r="M13" s="65"/>
      <c r="N13" s="62"/>
      <c r="O13" s="55"/>
      <c r="P13" s="79" t="s">
        <v>369</v>
      </c>
      <c r="Q13" s="80">
        <v>4</v>
      </c>
      <c r="R13" s="79" t="s">
        <v>235</v>
      </c>
      <c r="S13" s="82" t="s">
        <v>236</v>
      </c>
      <c r="T13" s="83">
        <v>8</v>
      </c>
      <c r="U13" s="82"/>
      <c r="V13" s="81" t="s">
        <v>237</v>
      </c>
      <c r="W13" s="62">
        <v>20</v>
      </c>
      <c r="X13" s="55"/>
      <c r="Y13" s="55"/>
      <c r="Z13" s="84"/>
      <c r="AA13" s="55"/>
      <c r="AB13" s="55"/>
      <c r="AC13" s="59"/>
      <c r="AD13" s="55"/>
      <c r="AE13" s="55" t="s">
        <v>238</v>
      </c>
      <c r="AF13" s="59">
        <v>5</v>
      </c>
      <c r="AG13" s="55"/>
      <c r="AH13" s="55"/>
      <c r="AI13" s="55"/>
    </row>
    <row r="14" spans="1:35" ht="38.25" x14ac:dyDescent="0.25">
      <c r="A14" s="276"/>
      <c r="B14" s="161">
        <f t="shared" ref="B14" si="6">C14*D14</f>
        <v>142.5</v>
      </c>
      <c r="C14" s="162">
        <v>0.95</v>
      </c>
      <c r="D14" s="163">
        <f t="shared" ref="D14" si="7">G14+J14</f>
        <v>150</v>
      </c>
      <c r="E14" s="164">
        <f t="shared" ref="E14" si="8">F14*G14</f>
        <v>142.5</v>
      </c>
      <c r="F14" s="162">
        <v>0.95</v>
      </c>
      <c r="G14" s="163">
        <f>Q14*100+T14*15+W14+Z14+AC14+AF14+AI14</f>
        <v>150</v>
      </c>
      <c r="H14" s="161">
        <f t="shared" ref="H14" si="9">I14*J14</f>
        <v>0</v>
      </c>
      <c r="I14" s="162">
        <v>0.95</v>
      </c>
      <c r="J14" s="163">
        <f t="shared" ref="J14" si="10">N14</f>
        <v>0</v>
      </c>
      <c r="K14" s="240"/>
      <c r="L14" s="78"/>
      <c r="M14" s="65"/>
      <c r="N14" s="62"/>
      <c r="O14" s="55"/>
      <c r="P14" s="79" t="s">
        <v>370</v>
      </c>
      <c r="Q14" s="80">
        <v>1.5</v>
      </c>
      <c r="R14" s="79"/>
      <c r="S14" s="82"/>
      <c r="T14" s="83"/>
      <c r="U14" s="82"/>
      <c r="V14" s="81"/>
      <c r="W14" s="62"/>
      <c r="X14" s="55"/>
      <c r="Y14" s="55"/>
      <c r="Z14" s="84"/>
      <c r="AA14" s="55"/>
      <c r="AB14" s="55"/>
      <c r="AC14" s="59"/>
      <c r="AD14" s="55"/>
      <c r="AE14" s="55"/>
      <c r="AF14" s="59"/>
      <c r="AG14" s="55"/>
      <c r="AH14" s="55"/>
      <c r="AI14" s="55"/>
    </row>
    <row r="15" spans="1:35" ht="89.25" x14ac:dyDescent="0.25">
      <c r="A15" s="276"/>
      <c r="B15" s="161">
        <f t="shared" si="0"/>
        <v>96.899999999999991</v>
      </c>
      <c r="C15" s="162">
        <v>0.95</v>
      </c>
      <c r="D15" s="163">
        <f t="shared" si="1"/>
        <v>102</v>
      </c>
      <c r="E15" s="164">
        <f t="shared" si="2"/>
        <v>96.899999999999991</v>
      </c>
      <c r="F15" s="162">
        <v>0.95</v>
      </c>
      <c r="G15" s="163">
        <f>Q15*60+T15+W15+Z15+AC15+AF15*4+AI15</f>
        <v>102</v>
      </c>
      <c r="H15" s="161">
        <f t="shared" si="4"/>
        <v>0</v>
      </c>
      <c r="I15" s="162">
        <v>0.95</v>
      </c>
      <c r="J15" s="163">
        <f t="shared" si="5"/>
        <v>0</v>
      </c>
      <c r="K15" s="47" t="s">
        <v>227</v>
      </c>
      <c r="L15" s="78"/>
      <c r="M15" s="65"/>
      <c r="N15" s="62"/>
      <c r="O15" s="55"/>
      <c r="P15" s="61" t="s">
        <v>245</v>
      </c>
      <c r="Q15" s="80">
        <v>1.5</v>
      </c>
      <c r="R15" s="61" t="s">
        <v>239</v>
      </c>
      <c r="S15" s="55"/>
      <c r="T15" s="80"/>
      <c r="U15" s="55"/>
      <c r="V15" s="55"/>
      <c r="W15" s="59"/>
      <c r="X15" s="55"/>
      <c r="Y15" s="55"/>
      <c r="Z15" s="84"/>
      <c r="AA15" s="55"/>
      <c r="AB15" s="55"/>
      <c r="AC15" s="59"/>
      <c r="AD15" s="55"/>
      <c r="AE15" s="55" t="s">
        <v>240</v>
      </c>
      <c r="AF15" s="59">
        <v>3</v>
      </c>
      <c r="AG15" s="55"/>
      <c r="AH15" s="55"/>
      <c r="AI15" s="55"/>
    </row>
    <row r="16" spans="1:35" ht="127.5" x14ac:dyDescent="0.25">
      <c r="A16" s="276"/>
      <c r="B16" s="161">
        <f t="shared" si="0"/>
        <v>1067.8</v>
      </c>
      <c r="C16" s="162">
        <v>0.95</v>
      </c>
      <c r="D16" s="163">
        <f t="shared" si="1"/>
        <v>1124</v>
      </c>
      <c r="E16" s="164">
        <f t="shared" si="2"/>
        <v>1067.8</v>
      </c>
      <c r="F16" s="162">
        <v>0.95</v>
      </c>
      <c r="G16" s="163">
        <f>Q16*800+T16+W16+Z16+AC16+AF16*2+AI16</f>
        <v>1124</v>
      </c>
      <c r="H16" s="161">
        <f t="shared" si="4"/>
        <v>0</v>
      </c>
      <c r="I16" s="162">
        <v>0.95</v>
      </c>
      <c r="J16" s="163">
        <f t="shared" si="5"/>
        <v>0</v>
      </c>
      <c r="K16" s="47" t="s">
        <v>227</v>
      </c>
      <c r="L16" s="78"/>
      <c r="M16" s="65"/>
      <c r="N16" s="62"/>
      <c r="O16" s="55"/>
      <c r="P16" s="159" t="s">
        <v>241</v>
      </c>
      <c r="Q16" s="160">
        <v>1.4</v>
      </c>
      <c r="R16" s="61"/>
      <c r="S16" s="55"/>
      <c r="T16" s="80"/>
      <c r="U16" s="55"/>
      <c r="V16" s="55"/>
      <c r="W16" s="59"/>
      <c r="X16" s="55"/>
      <c r="Y16" s="55"/>
      <c r="Z16" s="84"/>
      <c r="AA16" s="55"/>
      <c r="AB16" s="55"/>
      <c r="AC16" s="59"/>
      <c r="AD16" s="55"/>
      <c r="AE16" s="55" t="s">
        <v>242</v>
      </c>
      <c r="AF16" s="59">
        <v>2</v>
      </c>
      <c r="AG16" s="55"/>
      <c r="AH16" s="55"/>
      <c r="AI16" s="55"/>
    </row>
    <row r="17" spans="1:35" ht="409.5" x14ac:dyDescent="0.25">
      <c r="A17" s="276"/>
      <c r="B17" s="161">
        <f t="shared" si="0"/>
        <v>95</v>
      </c>
      <c r="C17" s="162">
        <v>0.95</v>
      </c>
      <c r="D17" s="163">
        <f t="shared" si="1"/>
        <v>100</v>
      </c>
      <c r="E17" s="164">
        <f t="shared" si="2"/>
        <v>95</v>
      </c>
      <c r="F17" s="162">
        <v>0.95</v>
      </c>
      <c r="G17" s="163">
        <f t="shared" si="3"/>
        <v>100</v>
      </c>
      <c r="H17" s="161">
        <f t="shared" si="4"/>
        <v>0</v>
      </c>
      <c r="I17" s="162">
        <v>0.95</v>
      </c>
      <c r="J17" s="163">
        <f t="shared" si="5"/>
        <v>0</v>
      </c>
      <c r="K17" s="47" t="s">
        <v>227</v>
      </c>
      <c r="L17" s="78"/>
      <c r="M17" s="65"/>
      <c r="N17" s="62"/>
      <c r="O17" s="55"/>
      <c r="P17" s="61" t="s">
        <v>246</v>
      </c>
      <c r="Q17" s="80">
        <v>100</v>
      </c>
      <c r="R17" s="61"/>
      <c r="S17" s="55"/>
      <c r="T17" s="80"/>
      <c r="U17" s="55"/>
      <c r="V17" s="55"/>
      <c r="W17" s="59"/>
      <c r="X17" s="55"/>
      <c r="Y17" s="55"/>
      <c r="Z17" s="84"/>
      <c r="AA17" s="55"/>
      <c r="AB17" s="55"/>
      <c r="AC17" s="59"/>
      <c r="AD17" s="55"/>
      <c r="AE17" s="55"/>
      <c r="AF17" s="59"/>
      <c r="AG17" s="55"/>
      <c r="AH17" s="55"/>
      <c r="AI17" s="55"/>
    </row>
    <row r="18" spans="1:35" ht="204" x14ac:dyDescent="0.25">
      <c r="A18" s="276"/>
      <c r="B18" s="161">
        <f t="shared" si="0"/>
        <v>1064</v>
      </c>
      <c r="C18" s="162">
        <v>0.95</v>
      </c>
      <c r="D18" s="163">
        <f t="shared" si="1"/>
        <v>1120</v>
      </c>
      <c r="E18" s="164">
        <f t="shared" si="2"/>
        <v>731.5</v>
      </c>
      <c r="F18" s="162">
        <v>0.95</v>
      </c>
      <c r="G18" s="163">
        <f>Q18*5+T18+W18+Z18+AC18+AF18+AI18</f>
        <v>770</v>
      </c>
      <c r="H18" s="161">
        <f>I18*J18</f>
        <v>332.5</v>
      </c>
      <c r="I18" s="162">
        <v>0.95</v>
      </c>
      <c r="J18" s="163">
        <f>N18*2</f>
        <v>350</v>
      </c>
      <c r="K18" s="47" t="s">
        <v>225</v>
      </c>
      <c r="L18" s="64"/>
      <c r="M18" s="65" t="s">
        <v>208</v>
      </c>
      <c r="N18" s="66">
        <v>175</v>
      </c>
      <c r="O18" s="67" t="s">
        <v>209</v>
      </c>
      <c r="P18" s="159" t="s">
        <v>210</v>
      </c>
      <c r="Q18" s="160">
        <v>10</v>
      </c>
      <c r="R18" s="68" t="s">
        <v>211</v>
      </c>
      <c r="S18" s="70" t="s">
        <v>212</v>
      </c>
      <c r="T18" s="71">
        <v>450</v>
      </c>
      <c r="U18" s="70" t="s">
        <v>213</v>
      </c>
      <c r="V18" s="70" t="s">
        <v>214</v>
      </c>
      <c r="W18" s="72">
        <v>50</v>
      </c>
      <c r="X18" s="70" t="s">
        <v>215</v>
      </c>
      <c r="Y18" s="70" t="s">
        <v>216</v>
      </c>
      <c r="Z18" s="73">
        <v>10</v>
      </c>
      <c r="AA18" s="65" t="s">
        <v>82</v>
      </c>
      <c r="AB18" s="70" t="s">
        <v>217</v>
      </c>
      <c r="AC18" s="72">
        <v>170</v>
      </c>
      <c r="AD18" s="70" t="s">
        <v>226</v>
      </c>
      <c r="AE18" s="70" t="s">
        <v>133</v>
      </c>
      <c r="AF18" s="72">
        <v>40</v>
      </c>
      <c r="AG18" s="74"/>
      <c r="AH18" s="74"/>
      <c r="AI18" s="74"/>
    </row>
    <row r="19" spans="1:35" ht="77.25" x14ac:dyDescent="0.25">
      <c r="A19" s="276"/>
      <c r="B19" s="161">
        <f t="shared" si="0"/>
        <v>556.69999999999993</v>
      </c>
      <c r="C19" s="162">
        <v>0.95</v>
      </c>
      <c r="D19" s="163">
        <f t="shared" si="1"/>
        <v>586</v>
      </c>
      <c r="E19" s="164">
        <f t="shared" si="2"/>
        <v>509.2</v>
      </c>
      <c r="F19" s="162">
        <v>0.95</v>
      </c>
      <c r="G19" s="163">
        <f>Q19+T19*2+W19+Z19+AC19+AF19+AI19</f>
        <v>536</v>
      </c>
      <c r="H19" s="161">
        <f t="shared" si="4"/>
        <v>47.5</v>
      </c>
      <c r="I19" s="162">
        <v>0.95</v>
      </c>
      <c r="J19" s="163">
        <f>N19*2</f>
        <v>50</v>
      </c>
      <c r="K19" s="54" t="s">
        <v>225</v>
      </c>
      <c r="L19" s="64"/>
      <c r="M19" s="75" t="s">
        <v>218</v>
      </c>
      <c r="N19" s="66">
        <v>25</v>
      </c>
      <c r="O19" s="67"/>
      <c r="P19" s="68" t="s">
        <v>219</v>
      </c>
      <c r="Q19" s="69">
        <v>16</v>
      </c>
      <c r="R19" s="68"/>
      <c r="S19" s="167" t="s">
        <v>220</v>
      </c>
      <c r="T19" s="169">
        <v>240</v>
      </c>
      <c r="U19" s="70" t="s">
        <v>221</v>
      </c>
      <c r="V19" s="70"/>
      <c r="W19" s="76"/>
      <c r="X19" s="70" t="s">
        <v>222</v>
      </c>
      <c r="Y19" s="70"/>
      <c r="Z19" s="77"/>
      <c r="AA19" s="57"/>
      <c r="AB19" s="70"/>
      <c r="AC19" s="76"/>
      <c r="AD19" s="70" t="s">
        <v>223</v>
      </c>
      <c r="AE19" s="167" t="s">
        <v>224</v>
      </c>
      <c r="AF19" s="168">
        <v>40</v>
      </c>
      <c r="AG19" s="74"/>
      <c r="AH19" s="74"/>
      <c r="AI19" s="74"/>
    </row>
    <row r="20" spans="1:35" ht="144.6" customHeight="1" x14ac:dyDescent="0.25">
      <c r="A20" s="276"/>
      <c r="B20" s="161">
        <f t="shared" si="0"/>
        <v>1477.25</v>
      </c>
      <c r="C20" s="162">
        <v>0.95</v>
      </c>
      <c r="D20" s="163">
        <f>G20+J20</f>
        <v>1555</v>
      </c>
      <c r="E20" s="164">
        <f t="shared" si="2"/>
        <v>1477.25</v>
      </c>
      <c r="F20" s="162">
        <v>0.95</v>
      </c>
      <c r="G20" s="163">
        <f>Q20+T20+W20+Z20+AC20+AF20+AI20</f>
        <v>1555</v>
      </c>
      <c r="H20" s="161">
        <f t="shared" si="4"/>
        <v>0</v>
      </c>
      <c r="I20" s="162">
        <v>0.95</v>
      </c>
      <c r="J20" s="163">
        <f>N20</f>
        <v>0</v>
      </c>
      <c r="K20" s="47" t="s">
        <v>109</v>
      </c>
      <c r="L20" s="192"/>
      <c r="M20" s="166"/>
      <c r="N20" s="192"/>
      <c r="O20" s="55"/>
      <c r="P20" s="56"/>
      <c r="Q20" s="56"/>
      <c r="R20" s="55" t="s">
        <v>110</v>
      </c>
      <c r="S20" s="57"/>
      <c r="T20" s="58"/>
      <c r="U20" s="55" t="s">
        <v>111</v>
      </c>
      <c r="V20" s="55" t="s">
        <v>112</v>
      </c>
      <c r="W20" s="59">
        <v>99</v>
      </c>
      <c r="X20" s="56"/>
      <c r="Y20" s="56"/>
      <c r="Z20" s="60"/>
      <c r="AA20" s="55" t="s">
        <v>113</v>
      </c>
      <c r="AB20" s="55" t="s">
        <v>114</v>
      </c>
      <c r="AC20" s="59">
        <v>208</v>
      </c>
      <c r="AD20" s="55" t="s">
        <v>115</v>
      </c>
      <c r="AE20" s="55" t="s">
        <v>116</v>
      </c>
      <c r="AF20" s="59">
        <v>1248</v>
      </c>
      <c r="AG20" s="56"/>
      <c r="AH20" s="56"/>
      <c r="AI20" s="56"/>
    </row>
    <row r="21" spans="1:35" ht="144.6" customHeight="1" x14ac:dyDescent="0.25">
      <c r="A21" s="276"/>
      <c r="B21" s="161">
        <f t="shared" si="0"/>
        <v>139.65</v>
      </c>
      <c r="C21" s="162">
        <v>0.95</v>
      </c>
      <c r="D21" s="163">
        <f t="shared" si="1"/>
        <v>147</v>
      </c>
      <c r="E21" s="164">
        <f t="shared" si="2"/>
        <v>139.65</v>
      </c>
      <c r="F21" s="162">
        <v>0.95</v>
      </c>
      <c r="G21" s="163">
        <f>Q21*10+T21+W21+Z21+AC21+AF21+AI21</f>
        <v>147</v>
      </c>
      <c r="H21" s="161">
        <f t="shared" si="4"/>
        <v>0</v>
      </c>
      <c r="I21" s="162">
        <v>0.95</v>
      </c>
      <c r="J21" s="163">
        <f t="shared" ref="J21:J23" si="11">N21</f>
        <v>0</v>
      </c>
      <c r="K21" s="47" t="s">
        <v>109</v>
      </c>
      <c r="L21" s="192"/>
      <c r="M21" s="166"/>
      <c r="N21" s="192"/>
      <c r="O21" s="55" t="s">
        <v>118</v>
      </c>
      <c r="P21" s="61" t="s">
        <v>117</v>
      </c>
      <c r="Q21" s="62">
        <v>1.1000000000000001</v>
      </c>
      <c r="R21" s="61"/>
      <c r="S21" s="57"/>
      <c r="T21" s="58"/>
      <c r="U21" s="55"/>
      <c r="V21" s="55" t="s">
        <v>97</v>
      </c>
      <c r="W21" s="59">
        <v>11</v>
      </c>
      <c r="X21" s="56"/>
      <c r="Y21" s="56"/>
      <c r="Z21" s="60"/>
      <c r="AA21" s="55"/>
      <c r="AB21" s="55" t="s">
        <v>119</v>
      </c>
      <c r="AC21" s="59">
        <v>52</v>
      </c>
      <c r="AD21" s="55"/>
      <c r="AE21" s="55" t="s">
        <v>120</v>
      </c>
      <c r="AF21" s="59">
        <v>73</v>
      </c>
      <c r="AG21" s="56"/>
      <c r="AH21" s="56"/>
      <c r="AI21" s="56"/>
    </row>
    <row r="22" spans="1:35" ht="153" x14ac:dyDescent="0.25">
      <c r="A22" s="276"/>
      <c r="B22" s="161">
        <f t="shared" si="0"/>
        <v>67.45</v>
      </c>
      <c r="C22" s="162">
        <v>0.95</v>
      </c>
      <c r="D22" s="163">
        <f t="shared" si="1"/>
        <v>71</v>
      </c>
      <c r="E22" s="164">
        <f t="shared" si="2"/>
        <v>67.45</v>
      </c>
      <c r="F22" s="162">
        <v>0.95</v>
      </c>
      <c r="G22" s="163">
        <f>Q22+T22+W22+Z22+AC22+AF22*2+AI22</f>
        <v>71</v>
      </c>
      <c r="H22" s="161">
        <f t="shared" si="4"/>
        <v>0</v>
      </c>
      <c r="I22" s="162">
        <v>0.95</v>
      </c>
      <c r="J22" s="163">
        <f t="shared" si="11"/>
        <v>0</v>
      </c>
      <c r="K22" s="47" t="s">
        <v>109</v>
      </c>
      <c r="L22" s="192"/>
      <c r="M22" s="166"/>
      <c r="N22" s="192"/>
      <c r="O22" s="55"/>
      <c r="P22" s="61" t="s">
        <v>123</v>
      </c>
      <c r="Q22" s="62">
        <v>52</v>
      </c>
      <c r="R22" s="61"/>
      <c r="S22" s="55"/>
      <c r="T22" s="63"/>
      <c r="U22" s="55"/>
      <c r="V22" s="55" t="s">
        <v>94</v>
      </c>
      <c r="W22" s="59">
        <v>11</v>
      </c>
      <c r="X22" s="56"/>
      <c r="Y22" s="56"/>
      <c r="Z22" s="60"/>
      <c r="AA22" s="55"/>
      <c r="AB22" s="55"/>
      <c r="AC22" s="59"/>
      <c r="AD22" s="55"/>
      <c r="AE22" s="55" t="s">
        <v>121</v>
      </c>
      <c r="AF22" s="59">
        <v>4</v>
      </c>
      <c r="AG22" s="56"/>
      <c r="AH22" s="56"/>
      <c r="AI22" s="56"/>
    </row>
    <row r="23" spans="1:35" ht="144.6" customHeight="1" x14ac:dyDescent="0.25">
      <c r="A23" s="276"/>
      <c r="B23" s="161">
        <f t="shared" si="0"/>
        <v>30.209999999999997</v>
      </c>
      <c r="C23" s="162">
        <v>0.95</v>
      </c>
      <c r="D23" s="163">
        <f t="shared" si="1"/>
        <v>31.799999999999997</v>
      </c>
      <c r="E23" s="164">
        <f t="shared" si="2"/>
        <v>30.209999999999997</v>
      </c>
      <c r="F23" s="162">
        <v>0.95</v>
      </c>
      <c r="G23" s="163">
        <f>Q23*6+T23+W23+Z23+AC23+AF23+AI23</f>
        <v>31.799999999999997</v>
      </c>
      <c r="H23" s="161">
        <f t="shared" si="4"/>
        <v>0</v>
      </c>
      <c r="I23" s="162">
        <v>0.95</v>
      </c>
      <c r="J23" s="163">
        <f t="shared" si="11"/>
        <v>0</v>
      </c>
      <c r="K23" s="47" t="s">
        <v>109</v>
      </c>
      <c r="L23" s="192"/>
      <c r="M23" s="166"/>
      <c r="N23" s="192"/>
      <c r="O23" s="55"/>
      <c r="P23" s="61" t="s">
        <v>122</v>
      </c>
      <c r="Q23" s="62">
        <v>5.3</v>
      </c>
      <c r="R23" s="61"/>
      <c r="S23" s="55"/>
      <c r="T23" s="63"/>
      <c r="U23" s="55"/>
      <c r="V23" s="55"/>
      <c r="W23" s="59"/>
      <c r="X23" s="56"/>
      <c r="Y23" s="56"/>
      <c r="Z23" s="60"/>
      <c r="AA23" s="55"/>
      <c r="AB23" s="55"/>
      <c r="AC23" s="59"/>
      <c r="AD23" s="55"/>
      <c r="AE23" s="55"/>
      <c r="AF23" s="59"/>
      <c r="AG23" s="56"/>
      <c r="AH23" s="56"/>
      <c r="AI23" s="56"/>
    </row>
    <row r="24" spans="1:35" s="187" customFormat="1" ht="195" x14ac:dyDescent="0.2">
      <c r="A24" s="276"/>
      <c r="B24" s="161">
        <f t="shared" si="0"/>
        <v>2598.25</v>
      </c>
      <c r="C24" s="162">
        <v>0.95</v>
      </c>
      <c r="D24" s="163">
        <f t="shared" si="1"/>
        <v>2735</v>
      </c>
      <c r="E24" s="164">
        <f t="shared" si="2"/>
        <v>2265.75</v>
      </c>
      <c r="F24" s="162">
        <v>0.95</v>
      </c>
      <c r="G24" s="163">
        <f>Q24+T24*6+W24+Z24+AC24*5+AF24+AI24</f>
        <v>2385</v>
      </c>
      <c r="H24" s="161">
        <f>I24*J24</f>
        <v>332.5</v>
      </c>
      <c r="I24" s="162">
        <v>0.95</v>
      </c>
      <c r="J24" s="163">
        <f>N24*5</f>
        <v>350</v>
      </c>
      <c r="K24" s="179" t="s">
        <v>371</v>
      </c>
      <c r="L24" s="193"/>
      <c r="M24" s="180" t="s">
        <v>384</v>
      </c>
      <c r="N24" s="181">
        <v>70</v>
      </c>
      <c r="O24" s="180" t="s">
        <v>385</v>
      </c>
      <c r="P24" s="180" t="s">
        <v>386</v>
      </c>
      <c r="Q24" s="184">
        <v>500</v>
      </c>
      <c r="R24" s="183" t="s">
        <v>372</v>
      </c>
      <c r="S24" s="182" t="s">
        <v>387</v>
      </c>
      <c r="T24" s="63">
        <v>5</v>
      </c>
      <c r="U24" s="182" t="s">
        <v>373</v>
      </c>
      <c r="V24" s="183" t="s">
        <v>388</v>
      </c>
      <c r="W24" s="184">
        <v>600</v>
      </c>
      <c r="X24" s="182" t="s">
        <v>374</v>
      </c>
      <c r="Y24" s="182" t="s">
        <v>389</v>
      </c>
      <c r="Z24" s="185">
        <v>100</v>
      </c>
      <c r="AA24" s="182" t="s">
        <v>375</v>
      </c>
      <c r="AB24" s="182" t="s">
        <v>390</v>
      </c>
      <c r="AC24" s="186">
        <f>125/5</f>
        <v>25</v>
      </c>
      <c r="AD24" s="182" t="s">
        <v>376</v>
      </c>
      <c r="AE24" s="182" t="s">
        <v>391</v>
      </c>
      <c r="AF24" s="186">
        <v>130</v>
      </c>
      <c r="AG24" s="182" t="s">
        <v>377</v>
      </c>
      <c r="AH24" s="182" t="s">
        <v>392</v>
      </c>
      <c r="AI24" s="182">
        <v>900</v>
      </c>
    </row>
    <row r="25" spans="1:35" s="187" customFormat="1" ht="180" x14ac:dyDescent="0.2">
      <c r="A25" s="276"/>
      <c r="B25" s="161">
        <f t="shared" si="0"/>
        <v>204.25</v>
      </c>
      <c r="C25" s="162">
        <v>0.95</v>
      </c>
      <c r="D25" s="163">
        <f t="shared" si="1"/>
        <v>215</v>
      </c>
      <c r="E25" s="164">
        <f t="shared" si="2"/>
        <v>180.5</v>
      </c>
      <c r="F25" s="162">
        <v>0.95</v>
      </c>
      <c r="G25" s="163">
        <f>Q25+T25*10+W25+Z25+AC25+AF25+AI25</f>
        <v>190</v>
      </c>
      <c r="H25" s="161">
        <f t="shared" ref="H25:H28" si="12">I25*J25</f>
        <v>23.75</v>
      </c>
      <c r="I25" s="162">
        <v>0.95</v>
      </c>
      <c r="J25" s="163">
        <f t="shared" ref="J25:J28" si="13">N25</f>
        <v>25</v>
      </c>
      <c r="K25" s="179" t="s">
        <v>371</v>
      </c>
      <c r="L25" s="193"/>
      <c r="M25" s="180" t="s">
        <v>393</v>
      </c>
      <c r="N25" s="181">
        <v>25</v>
      </c>
      <c r="O25" s="180" t="s">
        <v>394</v>
      </c>
      <c r="P25" s="183"/>
      <c r="Q25" s="184"/>
      <c r="R25" s="183"/>
      <c r="S25" s="182" t="s">
        <v>395</v>
      </c>
      <c r="T25" s="63">
        <v>2</v>
      </c>
      <c r="U25" s="182"/>
      <c r="V25" s="183" t="s">
        <v>396</v>
      </c>
      <c r="W25" s="184">
        <v>20</v>
      </c>
      <c r="X25" s="182"/>
      <c r="Y25" s="182"/>
      <c r="Z25" s="185"/>
      <c r="AA25" s="182"/>
      <c r="AB25" s="182"/>
      <c r="AC25" s="186"/>
      <c r="AD25" s="182"/>
      <c r="AE25" s="182" t="s">
        <v>397</v>
      </c>
      <c r="AF25" s="186">
        <v>150</v>
      </c>
      <c r="AG25" s="182"/>
      <c r="AH25" s="182"/>
      <c r="AI25" s="182"/>
    </row>
    <row r="26" spans="1:35" s="187" customFormat="1" ht="285" x14ac:dyDescent="0.2">
      <c r="A26" s="276"/>
      <c r="B26" s="161">
        <f t="shared" si="0"/>
        <v>142.5</v>
      </c>
      <c r="C26" s="162">
        <v>0.95</v>
      </c>
      <c r="D26" s="163">
        <f t="shared" si="1"/>
        <v>150</v>
      </c>
      <c r="E26" s="164">
        <f t="shared" si="2"/>
        <v>142.5</v>
      </c>
      <c r="F26" s="162">
        <v>0.95</v>
      </c>
      <c r="G26" s="163">
        <f>Q26+T26*3+W26+Z26+AC26+AF26+AI26</f>
        <v>150</v>
      </c>
      <c r="H26" s="161">
        <f t="shared" si="12"/>
        <v>0</v>
      </c>
      <c r="I26" s="162">
        <v>0.95</v>
      </c>
      <c r="J26" s="163">
        <f t="shared" si="13"/>
        <v>0</v>
      </c>
      <c r="K26" s="179" t="s">
        <v>371</v>
      </c>
      <c r="L26" s="193"/>
      <c r="M26" s="180"/>
      <c r="N26" s="181"/>
      <c r="O26" s="180" t="s">
        <v>398</v>
      </c>
      <c r="P26" s="183"/>
      <c r="Q26" s="184"/>
      <c r="R26" s="183"/>
      <c r="S26" s="182" t="s">
        <v>399</v>
      </c>
      <c r="T26" s="63">
        <v>10</v>
      </c>
      <c r="U26" s="182"/>
      <c r="V26" s="183"/>
      <c r="W26" s="184"/>
      <c r="X26" s="182"/>
      <c r="Y26" s="182"/>
      <c r="Z26" s="185"/>
      <c r="AA26" s="182"/>
      <c r="AB26" s="182"/>
      <c r="AC26" s="186"/>
      <c r="AD26" s="182"/>
      <c r="AE26" s="182" t="s">
        <v>400</v>
      </c>
      <c r="AF26" s="186">
        <v>120</v>
      </c>
      <c r="AG26" s="182"/>
      <c r="AH26" s="182"/>
      <c r="AI26" s="182"/>
    </row>
    <row r="27" spans="1:35" s="187" customFormat="1" ht="90" x14ac:dyDescent="0.2">
      <c r="A27" s="276"/>
      <c r="B27" s="161">
        <f t="shared" si="0"/>
        <v>166.25</v>
      </c>
      <c r="C27" s="162">
        <v>0.95</v>
      </c>
      <c r="D27" s="163">
        <f t="shared" si="1"/>
        <v>175</v>
      </c>
      <c r="E27" s="164">
        <f t="shared" si="2"/>
        <v>166.25</v>
      </c>
      <c r="F27" s="162">
        <v>0.95</v>
      </c>
      <c r="G27" s="163">
        <f>Q27+T27+W27+Z27+AC27+AF27+AI27</f>
        <v>175</v>
      </c>
      <c r="H27" s="161">
        <f t="shared" si="12"/>
        <v>0</v>
      </c>
      <c r="I27" s="162">
        <v>0.95</v>
      </c>
      <c r="J27" s="163">
        <f t="shared" si="13"/>
        <v>0</v>
      </c>
      <c r="K27" s="179" t="s">
        <v>371</v>
      </c>
      <c r="L27" s="193"/>
      <c r="M27" s="180"/>
      <c r="N27" s="181"/>
      <c r="O27" s="180"/>
      <c r="P27" s="183"/>
      <c r="Q27" s="184"/>
      <c r="R27" s="183"/>
      <c r="S27" s="182" t="s">
        <v>401</v>
      </c>
      <c r="T27" s="63">
        <v>25</v>
      </c>
      <c r="U27" s="182"/>
      <c r="V27" s="183"/>
      <c r="W27" s="184"/>
      <c r="X27" s="182"/>
      <c r="Y27" s="182"/>
      <c r="Z27" s="185"/>
      <c r="AA27" s="182"/>
      <c r="AB27" s="182"/>
      <c r="AC27" s="186"/>
      <c r="AD27" s="182"/>
      <c r="AE27" s="182" t="s">
        <v>402</v>
      </c>
      <c r="AF27" s="186">
        <v>150</v>
      </c>
      <c r="AG27" s="182"/>
      <c r="AH27" s="182"/>
      <c r="AI27" s="182"/>
    </row>
    <row r="28" spans="1:35" s="187" customFormat="1" ht="315" x14ac:dyDescent="0.2">
      <c r="A28" s="276"/>
      <c r="B28" s="161">
        <f t="shared" si="0"/>
        <v>1087.75</v>
      </c>
      <c r="C28" s="162">
        <v>0.95</v>
      </c>
      <c r="D28" s="163">
        <f t="shared" si="1"/>
        <v>1145</v>
      </c>
      <c r="E28" s="164">
        <f t="shared" si="2"/>
        <v>1087.75</v>
      </c>
      <c r="F28" s="162">
        <v>0.95</v>
      </c>
      <c r="G28" s="163">
        <f>Q28+T28*40+W28+Z28+AC28+AF28+AI28</f>
        <v>1145</v>
      </c>
      <c r="H28" s="161">
        <f t="shared" si="12"/>
        <v>0</v>
      </c>
      <c r="I28" s="162">
        <v>0.95</v>
      </c>
      <c r="J28" s="163">
        <f t="shared" si="13"/>
        <v>0</v>
      </c>
      <c r="K28" s="179" t="s">
        <v>371</v>
      </c>
      <c r="L28" s="193"/>
      <c r="M28" s="180"/>
      <c r="N28" s="181"/>
      <c r="O28" s="180"/>
      <c r="P28" s="183"/>
      <c r="Q28" s="184"/>
      <c r="R28" s="183"/>
      <c r="S28" s="182" t="s">
        <v>403</v>
      </c>
      <c r="T28" s="63">
        <f>995/40</f>
        <v>24.875</v>
      </c>
      <c r="U28" s="182"/>
      <c r="V28" s="183"/>
      <c r="W28" s="184"/>
      <c r="X28" s="182"/>
      <c r="Y28" s="182"/>
      <c r="Z28" s="185"/>
      <c r="AA28" s="182"/>
      <c r="AB28" s="182"/>
      <c r="AC28" s="186"/>
      <c r="AD28" s="182"/>
      <c r="AE28" s="182" t="s">
        <v>404</v>
      </c>
      <c r="AF28" s="186">
        <v>150</v>
      </c>
      <c r="AG28" s="182"/>
      <c r="AH28" s="182"/>
      <c r="AI28" s="182"/>
    </row>
    <row r="29" spans="1:35" s="178" customFormat="1" ht="63.75" x14ac:dyDescent="0.25">
      <c r="A29" s="276"/>
      <c r="B29" s="161">
        <f t="shared" si="0"/>
        <v>731.5</v>
      </c>
      <c r="C29" s="162">
        <v>0.95</v>
      </c>
      <c r="D29" s="163">
        <f t="shared" si="1"/>
        <v>770</v>
      </c>
      <c r="E29" s="164">
        <f t="shared" si="2"/>
        <v>446.5</v>
      </c>
      <c r="F29" s="162">
        <v>0.95</v>
      </c>
      <c r="G29" s="163">
        <f>Q29+T29+W29*3+Z29+AC29+AF29+AI29</f>
        <v>470</v>
      </c>
      <c r="H29" s="161">
        <f t="shared" ref="H29:H34" si="14">I29*J29</f>
        <v>285</v>
      </c>
      <c r="I29" s="162">
        <v>0.95</v>
      </c>
      <c r="J29" s="163">
        <f>1*300</f>
        <v>300</v>
      </c>
      <c r="K29" s="47" t="s">
        <v>124</v>
      </c>
      <c r="L29" s="193" t="s">
        <v>125</v>
      </c>
      <c r="M29" s="75" t="s">
        <v>126</v>
      </c>
      <c r="N29" s="176">
        <v>300</v>
      </c>
      <c r="O29" s="55"/>
      <c r="P29" s="61"/>
      <c r="Q29" s="62"/>
      <c r="R29" s="61"/>
      <c r="S29" s="55"/>
      <c r="T29" s="63"/>
      <c r="U29" s="55" t="s">
        <v>127</v>
      </c>
      <c r="V29" s="61" t="s">
        <v>128</v>
      </c>
      <c r="W29" s="62">
        <v>55</v>
      </c>
      <c r="X29" s="55" t="s">
        <v>129</v>
      </c>
      <c r="Y29" s="55" t="s">
        <v>130</v>
      </c>
      <c r="Z29" s="84">
        <v>25</v>
      </c>
      <c r="AA29" s="55"/>
      <c r="AB29" s="55" t="s">
        <v>131</v>
      </c>
      <c r="AC29" s="59">
        <v>240</v>
      </c>
      <c r="AD29" s="55" t="s">
        <v>132</v>
      </c>
      <c r="AE29" s="55" t="s">
        <v>133</v>
      </c>
      <c r="AF29" s="59">
        <v>40</v>
      </c>
      <c r="AG29" s="56"/>
      <c r="AH29" s="177"/>
      <c r="AI29" s="177"/>
    </row>
    <row r="30" spans="1:35" ht="180" x14ac:dyDescent="0.25">
      <c r="A30" s="276"/>
      <c r="B30" s="161">
        <f t="shared" si="0"/>
        <v>176.7</v>
      </c>
      <c r="C30" s="162">
        <v>0.95</v>
      </c>
      <c r="D30" s="163">
        <f t="shared" si="1"/>
        <v>186</v>
      </c>
      <c r="E30" s="164">
        <f t="shared" si="2"/>
        <v>142.5</v>
      </c>
      <c r="F30" s="162">
        <v>0.95</v>
      </c>
      <c r="G30" s="163">
        <f>Q30+T30+W30+Z30+AC30+AF30*5+AI30</f>
        <v>150</v>
      </c>
      <c r="H30" s="161">
        <f t="shared" si="14"/>
        <v>34.199999999999996</v>
      </c>
      <c r="I30" s="162">
        <v>0.95</v>
      </c>
      <c r="J30" s="163">
        <f>N30*3</f>
        <v>36</v>
      </c>
      <c r="K30" s="47" t="s">
        <v>124</v>
      </c>
      <c r="L30" s="193" t="s">
        <v>134</v>
      </c>
      <c r="M30" s="75" t="s">
        <v>135</v>
      </c>
      <c r="N30" s="176">
        <v>12</v>
      </c>
      <c r="O30" s="55"/>
      <c r="P30" s="61"/>
      <c r="Q30" s="62"/>
      <c r="R30" s="61"/>
      <c r="S30" s="55"/>
      <c r="T30" s="63"/>
      <c r="U30" s="55" t="s">
        <v>136</v>
      </c>
      <c r="V30" s="61" t="s">
        <v>137</v>
      </c>
      <c r="W30" s="62">
        <v>40</v>
      </c>
      <c r="X30" s="55" t="s">
        <v>138</v>
      </c>
      <c r="Y30" s="55" t="s">
        <v>139</v>
      </c>
      <c r="Z30" s="84">
        <v>25</v>
      </c>
      <c r="AA30" s="55"/>
      <c r="AB30" s="55" t="s">
        <v>140</v>
      </c>
      <c r="AC30" s="59">
        <v>45</v>
      </c>
      <c r="AD30" s="55" t="s">
        <v>141</v>
      </c>
      <c r="AE30" s="55" t="s">
        <v>142</v>
      </c>
      <c r="AF30" s="59">
        <v>8</v>
      </c>
      <c r="AG30" s="56"/>
      <c r="AH30" s="177"/>
      <c r="AI30" s="177"/>
    </row>
    <row r="31" spans="1:35" ht="127.5" x14ac:dyDescent="0.25">
      <c r="A31" s="276"/>
      <c r="B31" s="161">
        <f t="shared" si="0"/>
        <v>650.75</v>
      </c>
      <c r="C31" s="162">
        <v>0.95</v>
      </c>
      <c r="D31" s="163">
        <f t="shared" si="1"/>
        <v>685</v>
      </c>
      <c r="E31" s="164">
        <f t="shared" si="2"/>
        <v>579.5</v>
      </c>
      <c r="F31" s="162">
        <v>0.95</v>
      </c>
      <c r="G31" s="163">
        <f>Q31+T31+W31+Z31+AC31+AF31+AI31</f>
        <v>610</v>
      </c>
      <c r="H31" s="161">
        <f t="shared" si="14"/>
        <v>71.25</v>
      </c>
      <c r="I31" s="162">
        <v>0.95</v>
      </c>
      <c r="J31" s="163">
        <f>25*3</f>
        <v>75</v>
      </c>
      <c r="K31" s="47" t="s">
        <v>124</v>
      </c>
      <c r="L31" s="192"/>
      <c r="M31" s="75" t="s">
        <v>143</v>
      </c>
      <c r="N31" s="176">
        <v>25</v>
      </c>
      <c r="O31" s="55"/>
      <c r="P31" s="61"/>
      <c r="Q31" s="62"/>
      <c r="R31" s="61"/>
      <c r="S31" s="55"/>
      <c r="T31" s="63"/>
      <c r="U31" s="55" t="s">
        <v>144</v>
      </c>
      <c r="V31" s="61" t="s">
        <v>145</v>
      </c>
      <c r="W31" s="62">
        <v>35</v>
      </c>
      <c r="X31" s="55" t="s">
        <v>146</v>
      </c>
      <c r="Y31" s="55" t="s">
        <v>147</v>
      </c>
      <c r="Z31" s="84">
        <v>25</v>
      </c>
      <c r="AA31" s="55"/>
      <c r="AB31" s="55" t="s">
        <v>148</v>
      </c>
      <c r="AC31" s="59">
        <v>100</v>
      </c>
      <c r="AD31" s="55" t="s">
        <v>149</v>
      </c>
      <c r="AE31" s="55" t="s">
        <v>150</v>
      </c>
      <c r="AF31" s="59">
        <v>450</v>
      </c>
      <c r="AG31" s="56"/>
      <c r="AH31" s="177"/>
      <c r="AI31" s="177"/>
    </row>
    <row r="32" spans="1:35" ht="114.75" x14ac:dyDescent="0.25">
      <c r="A32" s="276"/>
      <c r="B32" s="161">
        <f t="shared" si="0"/>
        <v>261.25</v>
      </c>
      <c r="C32" s="162">
        <v>0.95</v>
      </c>
      <c r="D32" s="163">
        <f t="shared" si="1"/>
        <v>275</v>
      </c>
      <c r="E32" s="164">
        <f t="shared" si="2"/>
        <v>223.25</v>
      </c>
      <c r="F32" s="162">
        <v>0.95</v>
      </c>
      <c r="G32" s="163">
        <f>Q32+T32+W32+Z32+AC32+AF32+AI32</f>
        <v>235</v>
      </c>
      <c r="H32" s="161">
        <f t="shared" si="14"/>
        <v>38</v>
      </c>
      <c r="I32" s="162">
        <v>0.95</v>
      </c>
      <c r="J32" s="163">
        <f>40</f>
        <v>40</v>
      </c>
      <c r="K32" s="47" t="s">
        <v>124</v>
      </c>
      <c r="L32" s="192"/>
      <c r="M32" s="75" t="s">
        <v>151</v>
      </c>
      <c r="N32" s="176">
        <v>40</v>
      </c>
      <c r="O32" s="55"/>
      <c r="P32" s="61"/>
      <c r="Q32" s="62"/>
      <c r="R32" s="61"/>
      <c r="S32" s="55"/>
      <c r="T32" s="63"/>
      <c r="U32" s="55" t="s">
        <v>152</v>
      </c>
      <c r="V32" s="61" t="s">
        <v>153</v>
      </c>
      <c r="W32" s="62">
        <v>60</v>
      </c>
      <c r="X32" s="55" t="s">
        <v>154</v>
      </c>
      <c r="Y32" s="55" t="s">
        <v>155</v>
      </c>
      <c r="Z32" s="84">
        <v>25</v>
      </c>
      <c r="AA32" s="55"/>
      <c r="AB32" s="55"/>
      <c r="AC32" s="59"/>
      <c r="AD32" s="55" t="s">
        <v>156</v>
      </c>
      <c r="AE32" s="55" t="s">
        <v>157</v>
      </c>
      <c r="AF32" s="59">
        <v>150</v>
      </c>
      <c r="AG32" s="56"/>
      <c r="AH32" s="177"/>
      <c r="AI32" s="177"/>
    </row>
    <row r="33" spans="1:35" ht="102" x14ac:dyDescent="0.25">
      <c r="A33" s="276"/>
      <c r="B33" s="161">
        <f t="shared" si="0"/>
        <v>85.5</v>
      </c>
      <c r="C33" s="162">
        <v>0.95</v>
      </c>
      <c r="D33" s="163">
        <f t="shared" si="1"/>
        <v>90</v>
      </c>
      <c r="E33" s="164">
        <f t="shared" si="2"/>
        <v>61.75</v>
      </c>
      <c r="F33" s="162">
        <v>0.95</v>
      </c>
      <c r="G33" s="163">
        <f>Q33+T33+W33+Z33+AC33+AF33+AI33</f>
        <v>65</v>
      </c>
      <c r="H33" s="161">
        <f t="shared" si="14"/>
        <v>23.75</v>
      </c>
      <c r="I33" s="162">
        <v>0.95</v>
      </c>
      <c r="J33" s="163">
        <f>25</f>
        <v>25</v>
      </c>
      <c r="K33" s="47" t="s">
        <v>124</v>
      </c>
      <c r="L33" s="192"/>
      <c r="M33" s="75" t="s">
        <v>158</v>
      </c>
      <c r="N33" s="176">
        <v>25</v>
      </c>
      <c r="O33" s="55"/>
      <c r="P33" s="61"/>
      <c r="Q33" s="62"/>
      <c r="R33" s="61"/>
      <c r="S33" s="55"/>
      <c r="T33" s="63"/>
      <c r="U33" s="55"/>
      <c r="V33" s="61" t="s">
        <v>159</v>
      </c>
      <c r="W33" s="62">
        <v>25</v>
      </c>
      <c r="X33" s="55"/>
      <c r="Y33" s="55" t="s">
        <v>160</v>
      </c>
      <c r="Z33" s="84">
        <v>15</v>
      </c>
      <c r="AA33" s="55"/>
      <c r="AB33" s="55"/>
      <c r="AC33" s="59"/>
      <c r="AD33" s="55" t="s">
        <v>161</v>
      </c>
      <c r="AE33" s="55"/>
      <c r="AF33" s="59">
        <v>25</v>
      </c>
      <c r="AG33" s="56"/>
      <c r="AH33" s="177"/>
      <c r="AI33" s="177"/>
    </row>
    <row r="34" spans="1:35" ht="204" x14ac:dyDescent="0.25">
      <c r="A34" s="276"/>
      <c r="B34" s="161">
        <f t="shared" si="0"/>
        <v>406.59999999999997</v>
      </c>
      <c r="C34" s="162">
        <v>0.95</v>
      </c>
      <c r="D34" s="163">
        <f t="shared" si="1"/>
        <v>428</v>
      </c>
      <c r="E34" s="164">
        <f t="shared" si="2"/>
        <v>340.09999999999997</v>
      </c>
      <c r="F34" s="162">
        <v>0.95</v>
      </c>
      <c r="G34" s="163">
        <f>Q34+T34+W34+Z34+AC34+AF34+AI34</f>
        <v>358</v>
      </c>
      <c r="H34" s="161">
        <f t="shared" si="14"/>
        <v>66.5</v>
      </c>
      <c r="I34" s="162">
        <v>0.95</v>
      </c>
      <c r="J34" s="163">
        <f>70</f>
        <v>70</v>
      </c>
      <c r="K34" s="47" t="s">
        <v>124</v>
      </c>
      <c r="L34" s="192"/>
      <c r="M34" s="75" t="s">
        <v>162</v>
      </c>
      <c r="N34" s="176">
        <v>70</v>
      </c>
      <c r="O34" s="55"/>
      <c r="P34" s="61"/>
      <c r="Q34" s="62"/>
      <c r="R34" s="61"/>
      <c r="S34" s="55"/>
      <c r="T34" s="63"/>
      <c r="U34" s="55"/>
      <c r="V34" s="61" t="s">
        <v>159</v>
      </c>
      <c r="W34" s="62">
        <v>25</v>
      </c>
      <c r="X34" s="55"/>
      <c r="Y34" s="55" t="s">
        <v>163</v>
      </c>
      <c r="Z34" s="84">
        <v>25</v>
      </c>
      <c r="AA34" s="55"/>
      <c r="AB34" s="55"/>
      <c r="AC34" s="59"/>
      <c r="AD34" s="55" t="s">
        <v>378</v>
      </c>
      <c r="AE34" s="55" t="s">
        <v>164</v>
      </c>
      <c r="AF34" s="59">
        <v>308</v>
      </c>
      <c r="AG34" s="56"/>
      <c r="AH34" s="177"/>
      <c r="AI34" s="177"/>
    </row>
    <row r="35" spans="1:35" s="151" customFormat="1" ht="25.5" x14ac:dyDescent="0.25">
      <c r="A35" s="276"/>
      <c r="B35" s="137">
        <f t="shared" si="0"/>
        <v>44.269999999999996</v>
      </c>
      <c r="C35" s="138">
        <v>0.95</v>
      </c>
      <c r="D35" s="139">
        <f t="shared" si="1"/>
        <v>46.6</v>
      </c>
      <c r="E35" s="137">
        <f>F35*G35</f>
        <v>44.269999999999996</v>
      </c>
      <c r="F35" s="138">
        <v>0.95</v>
      </c>
      <c r="G35" s="139">
        <f>Q35+T35+W35+Z35+AC35+AF35*2+AI35</f>
        <v>46.6</v>
      </c>
      <c r="H35" s="140">
        <f t="shared" si="4"/>
        <v>0</v>
      </c>
      <c r="I35" s="138">
        <v>0.95</v>
      </c>
      <c r="J35" s="194">
        <v>0</v>
      </c>
      <c r="K35" s="233" t="s">
        <v>172</v>
      </c>
      <c r="L35" s="141"/>
      <c r="M35" s="142"/>
      <c r="N35" s="143"/>
      <c r="O35" s="144"/>
      <c r="P35" s="145"/>
      <c r="Q35" s="146"/>
      <c r="R35" s="145"/>
      <c r="S35" s="144"/>
      <c r="T35" s="147"/>
      <c r="U35" s="144"/>
      <c r="V35" s="144"/>
      <c r="W35" s="146"/>
      <c r="X35" s="144"/>
      <c r="Y35" s="144"/>
      <c r="Z35" s="148"/>
      <c r="AA35" s="144"/>
      <c r="AB35" s="144"/>
      <c r="AC35" s="149"/>
      <c r="AD35" s="236" t="s">
        <v>182</v>
      </c>
      <c r="AE35" s="144" t="s">
        <v>362</v>
      </c>
      <c r="AF35" s="149">
        <v>23.3</v>
      </c>
      <c r="AG35" s="150"/>
      <c r="AH35" s="150"/>
      <c r="AI35" s="150"/>
    </row>
    <row r="36" spans="1:35" s="151" customFormat="1" ht="38.25" x14ac:dyDescent="0.25">
      <c r="A36" s="276"/>
      <c r="B36" s="137">
        <f t="shared" ref="B36:B41" si="15">C36*D36</f>
        <v>3.04</v>
      </c>
      <c r="C36" s="138">
        <v>0.95</v>
      </c>
      <c r="D36" s="139">
        <f t="shared" ref="D36:D41" si="16">G36+J36</f>
        <v>3.2</v>
      </c>
      <c r="E36" s="137">
        <f t="shared" ref="E36:E41" si="17">F36*G36</f>
        <v>3.04</v>
      </c>
      <c r="F36" s="138">
        <v>0.95</v>
      </c>
      <c r="G36" s="139">
        <f t="shared" ref="G36:G39" si="18">Q36+T36+W36+Z36+AC36+AF36*2+AI36</f>
        <v>3.2</v>
      </c>
      <c r="H36" s="140">
        <f t="shared" ref="H36:H41" si="19">I36*J36</f>
        <v>0</v>
      </c>
      <c r="I36" s="138">
        <v>0.95</v>
      </c>
      <c r="J36" s="194">
        <v>0</v>
      </c>
      <c r="K36" s="234"/>
      <c r="L36" s="141"/>
      <c r="M36" s="142"/>
      <c r="N36" s="143"/>
      <c r="O36" s="144"/>
      <c r="P36" s="145"/>
      <c r="Q36" s="146"/>
      <c r="R36" s="145"/>
      <c r="S36" s="144"/>
      <c r="T36" s="147"/>
      <c r="U36" s="144"/>
      <c r="V36" s="144"/>
      <c r="W36" s="146"/>
      <c r="X36" s="144"/>
      <c r="Y36" s="144"/>
      <c r="Z36" s="148"/>
      <c r="AA36" s="144"/>
      <c r="AB36" s="144"/>
      <c r="AC36" s="149"/>
      <c r="AD36" s="237"/>
      <c r="AE36" s="144" t="s">
        <v>363</v>
      </c>
      <c r="AF36" s="149">
        <v>1.6</v>
      </c>
      <c r="AG36" s="150"/>
      <c r="AH36" s="150"/>
      <c r="AI36" s="150"/>
    </row>
    <row r="37" spans="1:35" s="151" customFormat="1" ht="25.5" x14ac:dyDescent="0.25">
      <c r="A37" s="276"/>
      <c r="B37" s="137">
        <f t="shared" si="15"/>
        <v>1.615</v>
      </c>
      <c r="C37" s="138">
        <v>0.95</v>
      </c>
      <c r="D37" s="139">
        <f t="shared" si="16"/>
        <v>1.7</v>
      </c>
      <c r="E37" s="137">
        <f t="shared" si="17"/>
        <v>1.615</v>
      </c>
      <c r="F37" s="138">
        <v>0.95</v>
      </c>
      <c r="G37" s="139">
        <f t="shared" si="18"/>
        <v>1.7</v>
      </c>
      <c r="H37" s="140">
        <f t="shared" si="19"/>
        <v>0</v>
      </c>
      <c r="I37" s="138">
        <v>0.95</v>
      </c>
      <c r="J37" s="194">
        <v>0</v>
      </c>
      <c r="K37" s="234"/>
      <c r="L37" s="141"/>
      <c r="M37" s="142"/>
      <c r="N37" s="143"/>
      <c r="O37" s="144"/>
      <c r="P37" s="145"/>
      <c r="Q37" s="146"/>
      <c r="R37" s="145"/>
      <c r="S37" s="144"/>
      <c r="T37" s="147"/>
      <c r="U37" s="144"/>
      <c r="V37" s="144"/>
      <c r="W37" s="146"/>
      <c r="X37" s="144"/>
      <c r="Y37" s="144"/>
      <c r="Z37" s="148"/>
      <c r="AA37" s="144"/>
      <c r="AB37" s="144"/>
      <c r="AC37" s="149"/>
      <c r="AD37" s="237"/>
      <c r="AE37" s="144" t="s">
        <v>364</v>
      </c>
      <c r="AF37" s="149">
        <v>0.85</v>
      </c>
      <c r="AG37" s="150"/>
      <c r="AH37" s="150"/>
      <c r="AI37" s="150"/>
    </row>
    <row r="38" spans="1:35" s="151" customFormat="1" ht="38.25" x14ac:dyDescent="0.25">
      <c r="A38" s="276"/>
      <c r="B38" s="137">
        <f t="shared" si="15"/>
        <v>3.04</v>
      </c>
      <c r="C38" s="138">
        <v>0.95</v>
      </c>
      <c r="D38" s="139">
        <f t="shared" si="16"/>
        <v>3.2</v>
      </c>
      <c r="E38" s="137">
        <f t="shared" si="17"/>
        <v>3.04</v>
      </c>
      <c r="F38" s="138">
        <v>0.95</v>
      </c>
      <c r="G38" s="139">
        <f t="shared" si="18"/>
        <v>3.2</v>
      </c>
      <c r="H38" s="140">
        <f t="shared" si="19"/>
        <v>0</v>
      </c>
      <c r="I38" s="138">
        <v>0.95</v>
      </c>
      <c r="J38" s="194">
        <v>0</v>
      </c>
      <c r="K38" s="234"/>
      <c r="L38" s="141"/>
      <c r="M38" s="142"/>
      <c r="N38" s="143"/>
      <c r="O38" s="144"/>
      <c r="P38" s="145"/>
      <c r="Q38" s="146"/>
      <c r="R38" s="145"/>
      <c r="S38" s="144"/>
      <c r="T38" s="147"/>
      <c r="U38" s="144"/>
      <c r="V38" s="144"/>
      <c r="W38" s="146"/>
      <c r="X38" s="144"/>
      <c r="Y38" s="144"/>
      <c r="Z38" s="148"/>
      <c r="AA38" s="144"/>
      <c r="AB38" s="144"/>
      <c r="AC38" s="149"/>
      <c r="AD38" s="237"/>
      <c r="AE38" s="144" t="s">
        <v>365</v>
      </c>
      <c r="AF38" s="149">
        <v>1.6</v>
      </c>
      <c r="AG38" s="150"/>
      <c r="AH38" s="150"/>
      <c r="AI38" s="150"/>
    </row>
    <row r="39" spans="1:35" s="151" customFormat="1" ht="63.75" x14ac:dyDescent="0.25">
      <c r="A39" s="276"/>
      <c r="B39" s="137">
        <f t="shared" si="15"/>
        <v>247</v>
      </c>
      <c r="C39" s="138">
        <v>0.95</v>
      </c>
      <c r="D39" s="139">
        <f t="shared" si="16"/>
        <v>260</v>
      </c>
      <c r="E39" s="137">
        <f t="shared" si="17"/>
        <v>247</v>
      </c>
      <c r="F39" s="138">
        <v>0.95</v>
      </c>
      <c r="G39" s="139">
        <f t="shared" si="18"/>
        <v>260</v>
      </c>
      <c r="H39" s="140">
        <f t="shared" si="19"/>
        <v>0</v>
      </c>
      <c r="I39" s="138">
        <v>0.95</v>
      </c>
      <c r="J39" s="194">
        <v>0</v>
      </c>
      <c r="K39" s="235"/>
      <c r="L39" s="141"/>
      <c r="M39" s="142"/>
      <c r="N39" s="143"/>
      <c r="O39" s="144"/>
      <c r="P39" s="145"/>
      <c r="Q39" s="146"/>
      <c r="R39" s="145"/>
      <c r="S39" s="144"/>
      <c r="T39" s="147"/>
      <c r="U39" s="144"/>
      <c r="V39" s="144"/>
      <c r="W39" s="146"/>
      <c r="X39" s="144"/>
      <c r="Y39" s="144"/>
      <c r="Z39" s="148"/>
      <c r="AA39" s="144"/>
      <c r="AB39" s="144"/>
      <c r="AC39" s="149"/>
      <c r="AD39" s="238"/>
      <c r="AE39" s="144" t="s">
        <v>366</v>
      </c>
      <c r="AF39" s="149">
        <v>130</v>
      </c>
      <c r="AG39" s="150"/>
      <c r="AH39" s="150"/>
      <c r="AI39" s="150"/>
    </row>
    <row r="40" spans="1:35" ht="144.6" customHeight="1" x14ac:dyDescent="0.25">
      <c r="A40" s="276"/>
      <c r="B40" s="196">
        <f t="shared" si="15"/>
        <v>593.75</v>
      </c>
      <c r="C40" s="197">
        <v>0.95</v>
      </c>
      <c r="D40" s="198">
        <f t="shared" si="16"/>
        <v>625</v>
      </c>
      <c r="E40" s="199">
        <f t="shared" si="17"/>
        <v>570</v>
      </c>
      <c r="F40" s="197">
        <v>0.95</v>
      </c>
      <c r="G40" s="198">
        <f>Q40+T40+W40+Z40+AC40+AF40+AI40</f>
        <v>600</v>
      </c>
      <c r="H40" s="196">
        <f t="shared" si="19"/>
        <v>23.75</v>
      </c>
      <c r="I40" s="197">
        <v>0.95</v>
      </c>
      <c r="J40" s="200">
        <f>25</f>
        <v>25</v>
      </c>
      <c r="K40" s="201" t="s">
        <v>173</v>
      </c>
      <c r="L40" s="202" t="s">
        <v>379</v>
      </c>
      <c r="M40" s="202" t="s">
        <v>380</v>
      </c>
      <c r="N40" s="203">
        <v>192</v>
      </c>
      <c r="O40" s="202"/>
      <c r="P40" s="204"/>
      <c r="Q40" s="205"/>
      <c r="R40" s="204"/>
      <c r="S40" s="202"/>
      <c r="T40" s="205"/>
      <c r="U40" s="202" t="s">
        <v>381</v>
      </c>
      <c r="V40" s="202" t="s">
        <v>382</v>
      </c>
      <c r="W40" s="203">
        <v>600</v>
      </c>
      <c r="X40" s="202"/>
      <c r="Y40" s="202"/>
      <c r="Z40" s="206"/>
      <c r="AA40" s="202"/>
      <c r="AB40" s="202"/>
      <c r="AC40" s="207"/>
      <c r="AD40" s="202"/>
      <c r="AE40" s="202"/>
      <c r="AF40" s="207"/>
      <c r="AG40" s="202"/>
      <c r="AH40" s="202"/>
      <c r="AI40" s="202"/>
    </row>
    <row r="41" spans="1:35" ht="90" x14ac:dyDescent="0.25">
      <c r="A41" s="277"/>
      <c r="B41" s="196">
        <f t="shared" si="15"/>
        <v>693.5</v>
      </c>
      <c r="C41" s="197">
        <v>0.95</v>
      </c>
      <c r="D41" s="198">
        <f t="shared" si="16"/>
        <v>730</v>
      </c>
      <c r="E41" s="199">
        <f t="shared" si="17"/>
        <v>627</v>
      </c>
      <c r="F41" s="197">
        <v>0.95</v>
      </c>
      <c r="G41" s="198">
        <f>Q41+T41+W41+Z41+AC41+AF41+AI41</f>
        <v>660</v>
      </c>
      <c r="H41" s="196">
        <f t="shared" si="19"/>
        <v>66.5</v>
      </c>
      <c r="I41" s="197">
        <v>0.95</v>
      </c>
      <c r="J41" s="200">
        <f>70</f>
        <v>70</v>
      </c>
      <c r="K41" s="201" t="s">
        <v>173</v>
      </c>
      <c r="L41" s="208"/>
      <c r="M41" s="209"/>
      <c r="N41" s="210"/>
      <c r="O41" s="202"/>
      <c r="P41" s="204"/>
      <c r="Q41" s="205"/>
      <c r="R41" s="204"/>
      <c r="S41" s="202"/>
      <c r="T41" s="205"/>
      <c r="U41" s="202"/>
      <c r="V41" s="202" t="s">
        <v>383</v>
      </c>
      <c r="W41" s="203">
        <v>660</v>
      </c>
      <c r="X41" s="202"/>
      <c r="Y41" s="202"/>
      <c r="Z41" s="206"/>
      <c r="AA41" s="202"/>
      <c r="AB41" s="202"/>
      <c r="AC41" s="207"/>
      <c r="AD41" s="202"/>
      <c r="AE41" s="202"/>
      <c r="AF41" s="207"/>
      <c r="AG41" s="202"/>
      <c r="AH41" s="202"/>
      <c r="AI41" s="202"/>
    </row>
    <row r="42" spans="1:35" x14ac:dyDescent="0.25">
      <c r="A42" s="195" t="s">
        <v>175</v>
      </c>
      <c r="B42" s="37">
        <f>SUM(B7:B41)</f>
        <v>16235.975000000002</v>
      </c>
      <c r="C42" s="37" t="s">
        <v>174</v>
      </c>
      <c r="D42" s="37">
        <f>SUM(D7:D41)</f>
        <v>17090.5</v>
      </c>
      <c r="E42" s="51">
        <f>SUM(E7:E41)</f>
        <v>13608.275000000001</v>
      </c>
      <c r="F42" s="37" t="s">
        <v>174</v>
      </c>
      <c r="G42" s="37">
        <f>SUM(G7:G41)</f>
        <v>14324.500000000002</v>
      </c>
      <c r="H42" s="37">
        <f>SUM(H7:H41)</f>
        <v>2627.7</v>
      </c>
      <c r="I42" s="37" t="s">
        <v>174</v>
      </c>
      <c r="J42" s="37">
        <f>SUM(J7:J41)</f>
        <v>2766</v>
      </c>
      <c r="K42" s="37">
        <f>SUM(K7:K41)</f>
        <v>0</v>
      </c>
      <c r="L42" s="37">
        <f>SUM(L7:L41)</f>
        <v>0</v>
      </c>
      <c r="M42" s="37">
        <f>SUM(M7:M41)</f>
        <v>0</v>
      </c>
      <c r="N42" s="37">
        <f>SUM(N7:N41)</f>
        <v>2309</v>
      </c>
      <c r="O42" s="37">
        <f t="shared" ref="O42:AI42" si="20">SUM(O7:O41)</f>
        <v>0</v>
      </c>
      <c r="P42" s="37">
        <f t="shared" si="20"/>
        <v>0</v>
      </c>
      <c r="Q42" s="37">
        <f t="shared" si="20"/>
        <v>992.8</v>
      </c>
      <c r="R42" s="37">
        <f t="shared" si="20"/>
        <v>0</v>
      </c>
      <c r="S42" s="37">
        <f t="shared" si="20"/>
        <v>0</v>
      </c>
      <c r="T42" s="37">
        <f t="shared" si="20"/>
        <v>964.875</v>
      </c>
      <c r="U42" s="37">
        <f t="shared" si="20"/>
        <v>0</v>
      </c>
      <c r="V42" s="37">
        <f t="shared" si="20"/>
        <v>0</v>
      </c>
      <c r="W42" s="37">
        <f t="shared" si="20"/>
        <v>2851</v>
      </c>
      <c r="X42" s="37">
        <f t="shared" si="20"/>
        <v>0</v>
      </c>
      <c r="Y42" s="37">
        <f t="shared" si="20"/>
        <v>0</v>
      </c>
      <c r="Z42" s="37">
        <f t="shared" si="20"/>
        <v>300</v>
      </c>
      <c r="AA42" s="37">
        <f t="shared" si="20"/>
        <v>0</v>
      </c>
      <c r="AB42" s="37">
        <f t="shared" si="20"/>
        <v>0</v>
      </c>
      <c r="AC42" s="37">
        <f t="shared" si="20"/>
        <v>1190</v>
      </c>
      <c r="AD42" s="37">
        <f t="shared" si="20"/>
        <v>0</v>
      </c>
      <c r="AE42" s="37">
        <f t="shared" si="20"/>
        <v>0</v>
      </c>
      <c r="AF42" s="37">
        <f t="shared" si="20"/>
        <v>3273.35</v>
      </c>
      <c r="AG42" s="37">
        <f t="shared" si="20"/>
        <v>0</v>
      </c>
      <c r="AH42" s="37">
        <f t="shared" si="20"/>
        <v>0</v>
      </c>
      <c r="AI42" s="37">
        <f t="shared" si="20"/>
        <v>900</v>
      </c>
    </row>
    <row r="43" spans="1:35" ht="48" customHeight="1" x14ac:dyDescent="0.25">
      <c r="A43" s="254" t="s">
        <v>54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</row>
    <row r="44" spans="1:35" ht="22.5" customHeight="1" x14ac:dyDescent="0.25">
      <c r="A44" s="254" t="s">
        <v>51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</row>
    <row r="48" spans="1:35" ht="44.25" customHeight="1" thickBot="1" x14ac:dyDescent="0.3">
      <c r="A48" s="219" t="s">
        <v>259</v>
      </c>
      <c r="B48" s="219"/>
      <c r="C48" s="219"/>
      <c r="D48" s="219"/>
      <c r="E48" s="219"/>
      <c r="F48" s="219"/>
      <c r="O48" s="241" t="s">
        <v>27</v>
      </c>
      <c r="P48" s="242"/>
      <c r="Q48" s="243"/>
      <c r="R48" s="241" t="s">
        <v>28</v>
      </c>
      <c r="S48" s="242"/>
      <c r="T48" s="243"/>
      <c r="U48" s="244" t="s">
        <v>46</v>
      </c>
      <c r="V48" s="245"/>
      <c r="W48" s="246"/>
      <c r="X48" s="241" t="s">
        <v>29</v>
      </c>
      <c r="Y48" s="247"/>
      <c r="Z48" s="248"/>
      <c r="AA48" s="241" t="s">
        <v>30</v>
      </c>
      <c r="AB48" s="249"/>
      <c r="AC48" s="243"/>
      <c r="AD48" s="241" t="s">
        <v>31</v>
      </c>
      <c r="AE48" s="242"/>
      <c r="AF48" s="243"/>
      <c r="AG48" s="231" t="s">
        <v>32</v>
      </c>
      <c r="AH48" s="232"/>
      <c r="AI48" s="232"/>
    </row>
    <row r="49" spans="1:36" ht="15.75" x14ac:dyDescent="0.25">
      <c r="B49" s="133">
        <f t="shared" ref="B49:F49" si="21">SUM(B50:B55)</f>
        <v>16235.975</v>
      </c>
      <c r="C49" s="133">
        <f t="shared" si="21"/>
        <v>0</v>
      </c>
      <c r="D49" s="133">
        <f t="shared" si="21"/>
        <v>17090.5</v>
      </c>
      <c r="E49" s="133">
        <f t="shared" si="21"/>
        <v>13608.275</v>
      </c>
      <c r="F49" s="133">
        <f t="shared" si="21"/>
        <v>0</v>
      </c>
      <c r="G49" s="133">
        <f>SUM(G50:G55)</f>
        <v>14324.5</v>
      </c>
      <c r="H49" s="133"/>
      <c r="I49" s="133">
        <f t="shared" ref="I49" si="22">SUM(I50:I55)</f>
        <v>0</v>
      </c>
      <c r="J49" s="133">
        <f>SUM(J50:J55)</f>
        <v>2766</v>
      </c>
      <c r="K49" s="133">
        <f t="shared" ref="K49:AI49" si="23">SUM(K50:K55)</f>
        <v>0</v>
      </c>
      <c r="L49" s="133">
        <f t="shared" si="23"/>
        <v>0</v>
      </c>
      <c r="M49" s="133">
        <f t="shared" si="23"/>
        <v>0</v>
      </c>
      <c r="N49" s="133">
        <f t="shared" si="23"/>
        <v>2309</v>
      </c>
      <c r="O49" s="133">
        <f t="shared" si="23"/>
        <v>0</v>
      </c>
      <c r="P49" s="133">
        <f t="shared" si="23"/>
        <v>0</v>
      </c>
      <c r="Q49" s="133">
        <f t="shared" si="23"/>
        <v>992.8</v>
      </c>
      <c r="R49" s="133">
        <f t="shared" si="23"/>
        <v>0</v>
      </c>
      <c r="S49" s="133">
        <f t="shared" si="23"/>
        <v>0</v>
      </c>
      <c r="T49" s="133">
        <f t="shared" si="23"/>
        <v>964.875</v>
      </c>
      <c r="U49" s="133">
        <f t="shared" si="23"/>
        <v>0</v>
      </c>
      <c r="V49" s="133">
        <f t="shared" si="23"/>
        <v>0</v>
      </c>
      <c r="W49" s="133">
        <f t="shared" si="23"/>
        <v>2851</v>
      </c>
      <c r="X49" s="133">
        <f t="shared" si="23"/>
        <v>0</v>
      </c>
      <c r="Y49" s="133">
        <f t="shared" si="23"/>
        <v>0</v>
      </c>
      <c r="Z49" s="133">
        <f t="shared" si="23"/>
        <v>300</v>
      </c>
      <c r="AA49" s="133">
        <f t="shared" si="23"/>
        <v>0</v>
      </c>
      <c r="AB49" s="133">
        <f t="shared" si="23"/>
        <v>0</v>
      </c>
      <c r="AC49" s="133">
        <f t="shared" si="23"/>
        <v>1190</v>
      </c>
      <c r="AD49" s="133">
        <f t="shared" si="23"/>
        <v>0</v>
      </c>
      <c r="AE49" s="133">
        <f t="shared" si="23"/>
        <v>0</v>
      </c>
      <c r="AF49" s="133">
        <f t="shared" si="23"/>
        <v>3273.35</v>
      </c>
      <c r="AG49" s="133">
        <f t="shared" si="23"/>
        <v>0</v>
      </c>
      <c r="AH49" s="133">
        <f t="shared" si="23"/>
        <v>0</v>
      </c>
      <c r="AI49" s="133">
        <f t="shared" si="23"/>
        <v>900</v>
      </c>
    </row>
    <row r="50" spans="1:36" ht="87" customHeight="1" x14ac:dyDescent="0.25">
      <c r="A50" s="134" t="s">
        <v>253</v>
      </c>
      <c r="B50" s="173">
        <f>SUM(B11:B34)</f>
        <v>13509.76</v>
      </c>
      <c r="C50" s="173"/>
      <c r="D50" s="173">
        <f>SUM(D11:D34)</f>
        <v>14220.8</v>
      </c>
      <c r="E50" s="173">
        <f>SUM(E11:E34)</f>
        <v>12112.31</v>
      </c>
      <c r="F50" s="173"/>
      <c r="G50" s="173">
        <f>SUM(G11:G34)</f>
        <v>12749.8</v>
      </c>
      <c r="H50" s="173">
        <f>SUM(H11:H34)</f>
        <v>1397.45</v>
      </c>
      <c r="I50" s="173"/>
      <c r="J50" s="189">
        <f>SUM(J11:J34)</f>
        <v>1471</v>
      </c>
      <c r="K50" s="189">
        <f t="shared" ref="K50:AI50" si="24">SUM(K11:K34)</f>
        <v>0</v>
      </c>
      <c r="L50" s="189">
        <f t="shared" si="24"/>
        <v>0</v>
      </c>
      <c r="M50" s="189">
        <f t="shared" si="24"/>
        <v>0</v>
      </c>
      <c r="N50" s="189">
        <f t="shared" si="24"/>
        <v>917</v>
      </c>
      <c r="O50" s="189">
        <f t="shared" si="24"/>
        <v>0</v>
      </c>
      <c r="P50" s="189">
        <f t="shared" si="24"/>
        <v>0</v>
      </c>
      <c r="Q50" s="189">
        <f t="shared" si="24"/>
        <v>992.8</v>
      </c>
      <c r="R50" s="189">
        <f t="shared" si="24"/>
        <v>0</v>
      </c>
      <c r="S50" s="189">
        <f t="shared" si="24"/>
        <v>0</v>
      </c>
      <c r="T50" s="189">
        <f t="shared" si="24"/>
        <v>964.875</v>
      </c>
      <c r="U50" s="189">
        <f t="shared" si="24"/>
        <v>0</v>
      </c>
      <c r="V50" s="189">
        <f t="shared" si="24"/>
        <v>0</v>
      </c>
      <c r="W50" s="189">
        <f t="shared" si="24"/>
        <v>1591</v>
      </c>
      <c r="X50" s="189">
        <f t="shared" si="24"/>
        <v>0</v>
      </c>
      <c r="Y50" s="189">
        <f t="shared" si="24"/>
        <v>0</v>
      </c>
      <c r="Z50" s="189">
        <f t="shared" si="24"/>
        <v>300</v>
      </c>
      <c r="AA50" s="189">
        <f t="shared" si="24"/>
        <v>0</v>
      </c>
      <c r="AB50" s="189">
        <f t="shared" si="24"/>
        <v>0</v>
      </c>
      <c r="AC50" s="189">
        <f t="shared" si="24"/>
        <v>1190</v>
      </c>
      <c r="AD50" s="189">
        <f t="shared" si="24"/>
        <v>0</v>
      </c>
      <c r="AE50" s="189">
        <f t="shared" si="24"/>
        <v>0</v>
      </c>
      <c r="AF50" s="189">
        <f t="shared" si="24"/>
        <v>3116</v>
      </c>
      <c r="AG50" s="189">
        <f t="shared" si="24"/>
        <v>0</v>
      </c>
      <c r="AH50" s="189">
        <f t="shared" si="24"/>
        <v>0</v>
      </c>
      <c r="AI50" s="189">
        <f t="shared" si="24"/>
        <v>900</v>
      </c>
    </row>
    <row r="51" spans="1:36" ht="87" customHeight="1" x14ac:dyDescent="0.25">
      <c r="A51" s="134" t="s">
        <v>254</v>
      </c>
      <c r="B51" s="172">
        <f>SUM(B35:B39)</f>
        <v>298.96499999999997</v>
      </c>
      <c r="C51" s="172"/>
      <c r="D51" s="172">
        <f t="shared" ref="D51:AI51" si="25">SUM(D35:D39)</f>
        <v>314.7</v>
      </c>
      <c r="E51" s="172">
        <f t="shared" si="25"/>
        <v>298.96499999999997</v>
      </c>
      <c r="F51" s="172"/>
      <c r="G51" s="172">
        <f t="shared" si="25"/>
        <v>314.7</v>
      </c>
      <c r="H51" s="172">
        <f t="shared" si="25"/>
        <v>0</v>
      </c>
      <c r="I51" s="172"/>
      <c r="J51" s="188">
        <f t="shared" si="25"/>
        <v>0</v>
      </c>
      <c r="K51" s="188">
        <f t="shared" si="25"/>
        <v>0</v>
      </c>
      <c r="L51" s="188">
        <f t="shared" si="25"/>
        <v>0</v>
      </c>
      <c r="M51" s="188">
        <f t="shared" si="25"/>
        <v>0</v>
      </c>
      <c r="N51" s="188">
        <f t="shared" si="25"/>
        <v>0</v>
      </c>
      <c r="O51" s="188">
        <f t="shared" si="25"/>
        <v>0</v>
      </c>
      <c r="P51" s="188">
        <f t="shared" si="25"/>
        <v>0</v>
      </c>
      <c r="Q51" s="188">
        <f t="shared" si="25"/>
        <v>0</v>
      </c>
      <c r="R51" s="188">
        <f t="shared" si="25"/>
        <v>0</v>
      </c>
      <c r="S51" s="188">
        <f t="shared" si="25"/>
        <v>0</v>
      </c>
      <c r="T51" s="188">
        <f t="shared" si="25"/>
        <v>0</v>
      </c>
      <c r="U51" s="188">
        <f t="shared" si="25"/>
        <v>0</v>
      </c>
      <c r="V51" s="188">
        <f t="shared" si="25"/>
        <v>0</v>
      </c>
      <c r="W51" s="188">
        <f t="shared" si="25"/>
        <v>0</v>
      </c>
      <c r="X51" s="188">
        <f t="shared" si="25"/>
        <v>0</v>
      </c>
      <c r="Y51" s="188">
        <f t="shared" si="25"/>
        <v>0</v>
      </c>
      <c r="Z51" s="188">
        <f t="shared" si="25"/>
        <v>0</v>
      </c>
      <c r="AA51" s="188">
        <f t="shared" si="25"/>
        <v>0</v>
      </c>
      <c r="AB51" s="188">
        <f t="shared" si="25"/>
        <v>0</v>
      </c>
      <c r="AC51" s="188">
        <f t="shared" si="25"/>
        <v>0</v>
      </c>
      <c r="AD51" s="188">
        <f t="shared" si="25"/>
        <v>0</v>
      </c>
      <c r="AE51" s="188">
        <f t="shared" si="25"/>
        <v>0</v>
      </c>
      <c r="AF51" s="188">
        <f t="shared" si="25"/>
        <v>157.35</v>
      </c>
      <c r="AG51" s="188">
        <f t="shared" si="25"/>
        <v>0</v>
      </c>
      <c r="AH51" s="188">
        <f t="shared" si="25"/>
        <v>0</v>
      </c>
      <c r="AI51" s="188">
        <f t="shared" si="25"/>
        <v>0</v>
      </c>
    </row>
    <row r="52" spans="1:36" ht="87" customHeight="1" x14ac:dyDescent="0.25">
      <c r="A52" s="134" t="s">
        <v>255</v>
      </c>
      <c r="B52" s="173">
        <f>SUM(B40:B41)</f>
        <v>1287.25</v>
      </c>
      <c r="C52" s="173"/>
      <c r="D52" s="173">
        <f t="shared" ref="D52:AI52" si="26">SUM(D40:D41)</f>
        <v>1355</v>
      </c>
      <c r="E52" s="173">
        <f t="shared" si="26"/>
        <v>1197</v>
      </c>
      <c r="F52" s="173"/>
      <c r="G52" s="173">
        <f t="shared" si="26"/>
        <v>1260</v>
      </c>
      <c r="H52" s="173">
        <f t="shared" si="26"/>
        <v>90.25</v>
      </c>
      <c r="I52" s="173"/>
      <c r="J52" s="189">
        <f t="shared" si="26"/>
        <v>95</v>
      </c>
      <c r="K52" s="189">
        <f t="shared" si="26"/>
        <v>0</v>
      </c>
      <c r="L52" s="189">
        <f t="shared" si="26"/>
        <v>0</v>
      </c>
      <c r="M52" s="189">
        <f t="shared" si="26"/>
        <v>0</v>
      </c>
      <c r="N52" s="189">
        <f t="shared" si="26"/>
        <v>192</v>
      </c>
      <c r="O52" s="189">
        <f t="shared" si="26"/>
        <v>0</v>
      </c>
      <c r="P52" s="189">
        <f t="shared" si="26"/>
        <v>0</v>
      </c>
      <c r="Q52" s="189">
        <f t="shared" si="26"/>
        <v>0</v>
      </c>
      <c r="R52" s="189">
        <f t="shared" si="26"/>
        <v>0</v>
      </c>
      <c r="S52" s="189">
        <f t="shared" si="26"/>
        <v>0</v>
      </c>
      <c r="T52" s="189">
        <f t="shared" si="26"/>
        <v>0</v>
      </c>
      <c r="U52" s="189">
        <f t="shared" si="26"/>
        <v>0</v>
      </c>
      <c r="V52" s="189">
        <f t="shared" si="26"/>
        <v>0</v>
      </c>
      <c r="W52" s="189">
        <f t="shared" si="26"/>
        <v>1260</v>
      </c>
      <c r="X52" s="189">
        <f t="shared" si="26"/>
        <v>0</v>
      </c>
      <c r="Y52" s="189">
        <f t="shared" si="26"/>
        <v>0</v>
      </c>
      <c r="Z52" s="189">
        <f t="shared" si="26"/>
        <v>0</v>
      </c>
      <c r="AA52" s="189">
        <f t="shared" si="26"/>
        <v>0</v>
      </c>
      <c r="AB52" s="189">
        <f t="shared" si="26"/>
        <v>0</v>
      </c>
      <c r="AC52" s="189">
        <f t="shared" si="26"/>
        <v>0</v>
      </c>
      <c r="AD52" s="189">
        <f t="shared" si="26"/>
        <v>0</v>
      </c>
      <c r="AE52" s="189">
        <f t="shared" si="26"/>
        <v>0</v>
      </c>
      <c r="AF52" s="189">
        <f t="shared" si="26"/>
        <v>0</v>
      </c>
      <c r="AG52" s="189">
        <f t="shared" si="26"/>
        <v>0</v>
      </c>
      <c r="AH52" s="189">
        <f t="shared" si="26"/>
        <v>0</v>
      </c>
      <c r="AI52" s="189">
        <f t="shared" si="26"/>
        <v>0</v>
      </c>
    </row>
    <row r="53" spans="1:36" ht="87" customHeight="1" x14ac:dyDescent="0.25">
      <c r="A53" s="134" t="s">
        <v>256</v>
      </c>
      <c r="B53" s="172">
        <f>SUM(B7:B10)</f>
        <v>1140</v>
      </c>
      <c r="C53" s="172"/>
      <c r="D53" s="172">
        <f>SUM(D7:D10)</f>
        <v>1200</v>
      </c>
      <c r="E53" s="172">
        <f>SUM(E7:E10)</f>
        <v>0</v>
      </c>
      <c r="F53" s="172"/>
      <c r="G53" s="172">
        <f>SUM(G7:G10)</f>
        <v>0</v>
      </c>
      <c r="H53" s="172">
        <f>SUM(H7:H10)</f>
        <v>1140</v>
      </c>
      <c r="I53" s="172"/>
      <c r="J53" s="188">
        <f>SUM(J7:J10)</f>
        <v>1200</v>
      </c>
      <c r="K53" s="188">
        <f t="shared" ref="K53:AI53" si="27">SUM(K7:K10)</f>
        <v>0</v>
      </c>
      <c r="L53" s="188">
        <f t="shared" si="27"/>
        <v>0</v>
      </c>
      <c r="M53" s="188">
        <f t="shared" si="27"/>
        <v>0</v>
      </c>
      <c r="N53" s="188">
        <f t="shared" si="27"/>
        <v>1200</v>
      </c>
      <c r="O53" s="188">
        <f t="shared" si="27"/>
        <v>0</v>
      </c>
      <c r="P53" s="188">
        <f t="shared" si="27"/>
        <v>0</v>
      </c>
      <c r="Q53" s="188">
        <f t="shared" si="27"/>
        <v>0</v>
      </c>
      <c r="R53" s="188">
        <f t="shared" si="27"/>
        <v>0</v>
      </c>
      <c r="S53" s="188">
        <f t="shared" si="27"/>
        <v>0</v>
      </c>
      <c r="T53" s="188">
        <f t="shared" si="27"/>
        <v>0</v>
      </c>
      <c r="U53" s="188">
        <f t="shared" si="27"/>
        <v>0</v>
      </c>
      <c r="V53" s="188">
        <f t="shared" si="27"/>
        <v>0</v>
      </c>
      <c r="W53" s="188">
        <f t="shared" si="27"/>
        <v>0</v>
      </c>
      <c r="X53" s="188">
        <f t="shared" si="27"/>
        <v>0</v>
      </c>
      <c r="Y53" s="188">
        <f t="shared" si="27"/>
        <v>0</v>
      </c>
      <c r="Z53" s="188">
        <f t="shared" si="27"/>
        <v>0</v>
      </c>
      <c r="AA53" s="188">
        <f t="shared" si="27"/>
        <v>0</v>
      </c>
      <c r="AB53" s="188">
        <f t="shared" si="27"/>
        <v>0</v>
      </c>
      <c r="AC53" s="188">
        <f t="shared" si="27"/>
        <v>0</v>
      </c>
      <c r="AD53" s="188">
        <f t="shared" si="27"/>
        <v>0</v>
      </c>
      <c r="AE53" s="188">
        <f t="shared" si="27"/>
        <v>0</v>
      </c>
      <c r="AF53" s="188">
        <f t="shared" si="27"/>
        <v>0</v>
      </c>
      <c r="AG53" s="188">
        <f t="shared" si="27"/>
        <v>0</v>
      </c>
      <c r="AH53" s="188">
        <f t="shared" si="27"/>
        <v>0</v>
      </c>
      <c r="AI53" s="188">
        <f t="shared" si="27"/>
        <v>0</v>
      </c>
    </row>
    <row r="54" spans="1:36" ht="87" customHeight="1" x14ac:dyDescent="0.25">
      <c r="A54" s="134" t="s">
        <v>257</v>
      </c>
      <c r="B54" s="134"/>
      <c r="C54" s="97"/>
      <c r="D54" s="97"/>
      <c r="E54" s="97"/>
      <c r="F54" s="97"/>
      <c r="G54" s="42"/>
      <c r="H54" s="41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6" ht="87" customHeight="1" x14ac:dyDescent="0.25">
      <c r="A55" s="134" t="s">
        <v>258</v>
      </c>
      <c r="B55" s="134"/>
      <c r="C55" s="97"/>
      <c r="D55" s="97"/>
      <c r="E55" s="97"/>
      <c r="F55" s="97"/>
      <c r="G55" s="42"/>
      <c r="H55" s="4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</row>
  </sheetData>
  <mergeCells count="35">
    <mergeCell ref="L3:N4"/>
    <mergeCell ref="D3:D5"/>
    <mergeCell ref="G3:G5"/>
    <mergeCell ref="J3:J5"/>
    <mergeCell ref="H3:H5"/>
    <mergeCell ref="A7:A41"/>
    <mergeCell ref="C3:C5"/>
    <mergeCell ref="I3:I5"/>
    <mergeCell ref="K3:K5"/>
    <mergeCell ref="A48:F48"/>
    <mergeCell ref="O3:AI3"/>
    <mergeCell ref="A1:AI1"/>
    <mergeCell ref="AG4:AI4"/>
    <mergeCell ref="A43:AI43"/>
    <mergeCell ref="A44:AI44"/>
    <mergeCell ref="O4:Q4"/>
    <mergeCell ref="R4:T4"/>
    <mergeCell ref="U4:W4"/>
    <mergeCell ref="X4:Z4"/>
    <mergeCell ref="AA4:AC4"/>
    <mergeCell ref="AD4:AF4"/>
    <mergeCell ref="A3:A5"/>
    <mergeCell ref="B3:B5"/>
    <mergeCell ref="E3:E5"/>
    <mergeCell ref="F3:F5"/>
    <mergeCell ref="AG48:AI48"/>
    <mergeCell ref="K35:K39"/>
    <mergeCell ref="AD35:AD39"/>
    <mergeCell ref="K13:K14"/>
    <mergeCell ref="O48:Q48"/>
    <mergeCell ref="R48:T48"/>
    <mergeCell ref="U48:W48"/>
    <mergeCell ref="X48:Z48"/>
    <mergeCell ref="AA48:AC48"/>
    <mergeCell ref="AD48:AF48"/>
  </mergeCells>
  <pageMargins left="0.11811023622047245" right="0.11811023622047245" top="0.35433070866141736" bottom="0.35433070866141736" header="0.31496062992125984" footer="0.31496062992125984"/>
  <pageSetup paperSize="8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topLeftCell="A7" zoomScale="90" zoomScaleNormal="90" zoomScaleSheetLayoutView="90" workbookViewId="0">
      <selection activeCell="D21" sqref="D21"/>
    </sheetView>
  </sheetViews>
  <sheetFormatPr defaultRowHeight="15" x14ac:dyDescent="0.25"/>
  <cols>
    <col min="1" max="1" width="13" style="2" customWidth="1"/>
    <col min="2" max="2" width="21.28515625" style="2" customWidth="1"/>
    <col min="3" max="3" width="20.85546875" style="2" customWidth="1"/>
    <col min="4" max="4" width="23.85546875" style="2" customWidth="1"/>
    <col min="5" max="5" width="19.5703125" style="2" customWidth="1"/>
    <col min="6" max="7" width="19" style="2" customWidth="1"/>
    <col min="8" max="9" width="16.5703125" style="2" customWidth="1"/>
    <col min="10" max="10" width="15.42578125" style="2" customWidth="1"/>
    <col min="11" max="11" width="15.85546875" style="2" customWidth="1"/>
    <col min="12" max="12" width="14" style="2" customWidth="1"/>
    <col min="13" max="13" width="19.85546875" style="2" customWidth="1"/>
  </cols>
  <sheetData>
    <row r="1" spans="1:13" ht="66" customHeight="1" x14ac:dyDescent="0.25">
      <c r="A1" s="280" t="s">
        <v>35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04.25" customHeight="1" x14ac:dyDescent="0.25">
      <c r="A2" s="283" t="s">
        <v>0</v>
      </c>
      <c r="B2" s="286" t="s">
        <v>183</v>
      </c>
      <c r="C2" s="286" t="s">
        <v>189</v>
      </c>
      <c r="D2" s="286" t="s">
        <v>185</v>
      </c>
      <c r="E2" s="286" t="s">
        <v>195</v>
      </c>
      <c r="F2" s="286" t="s">
        <v>196</v>
      </c>
      <c r="G2" s="286" t="s">
        <v>197</v>
      </c>
      <c r="H2" s="214" t="s">
        <v>48</v>
      </c>
      <c r="I2" s="214"/>
      <c r="J2" s="281"/>
      <c r="K2" s="281"/>
      <c r="L2" s="281"/>
      <c r="M2" s="281"/>
    </row>
    <row r="3" spans="1:13" ht="104.25" customHeight="1" x14ac:dyDescent="0.25">
      <c r="A3" s="284"/>
      <c r="B3" s="287"/>
      <c r="C3" s="287"/>
      <c r="D3" s="287"/>
      <c r="E3" s="287"/>
      <c r="F3" s="287"/>
      <c r="G3" s="287"/>
      <c r="H3" s="214" t="s">
        <v>36</v>
      </c>
      <c r="I3" s="214" t="s">
        <v>49</v>
      </c>
      <c r="J3" s="214" t="s">
        <v>17</v>
      </c>
      <c r="K3" s="214" t="s">
        <v>45</v>
      </c>
      <c r="L3" s="214" t="s">
        <v>16</v>
      </c>
      <c r="M3" s="214" t="s">
        <v>47</v>
      </c>
    </row>
    <row r="4" spans="1:13" ht="104.25" customHeight="1" x14ac:dyDescent="0.25">
      <c r="A4" s="285"/>
      <c r="B4" s="288"/>
      <c r="C4" s="288"/>
      <c r="D4" s="288"/>
      <c r="E4" s="288"/>
      <c r="F4" s="288"/>
      <c r="G4" s="288"/>
      <c r="H4" s="289"/>
      <c r="I4" s="289"/>
      <c r="J4" s="289"/>
      <c r="K4" s="289"/>
      <c r="L4" s="289"/>
      <c r="M4" s="289"/>
    </row>
    <row r="5" spans="1:13" ht="15.75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126" x14ac:dyDescent="0.25">
      <c r="A6" s="290" t="s">
        <v>107</v>
      </c>
      <c r="B6" s="39">
        <f t="shared" ref="B6" si="0">C6*D6</f>
        <v>304</v>
      </c>
      <c r="C6" s="44">
        <v>0.95</v>
      </c>
      <c r="D6" s="30">
        <v>320</v>
      </c>
      <c r="E6" s="39">
        <f t="shared" ref="E6" si="1">F6*G6</f>
        <v>304</v>
      </c>
      <c r="F6" s="44">
        <v>0.95</v>
      </c>
      <c r="G6" s="43">
        <f t="shared" ref="G6" si="2">M6</f>
        <v>320</v>
      </c>
      <c r="H6" s="13" t="s">
        <v>85</v>
      </c>
      <c r="I6" s="13" t="s">
        <v>367</v>
      </c>
      <c r="J6" s="13" t="s">
        <v>368</v>
      </c>
      <c r="K6" s="13">
        <v>2</v>
      </c>
      <c r="L6" s="13">
        <v>74</v>
      </c>
      <c r="M6" s="48">
        <v>320</v>
      </c>
    </row>
    <row r="7" spans="1:13" ht="79.900000000000006" customHeight="1" x14ac:dyDescent="0.25">
      <c r="A7" s="291"/>
      <c r="B7" s="39">
        <f t="shared" ref="B7:B11" si="3">C7*D7</f>
        <v>114</v>
      </c>
      <c r="C7" s="44">
        <v>0.95</v>
      </c>
      <c r="D7" s="30">
        <v>120</v>
      </c>
      <c r="E7" s="39">
        <f t="shared" ref="E7:E11" si="4">F7*G7</f>
        <v>114</v>
      </c>
      <c r="F7" s="44">
        <v>0.95</v>
      </c>
      <c r="G7" s="43">
        <f t="shared" ref="G7:G10" si="5">M7</f>
        <v>120</v>
      </c>
      <c r="H7" s="13" t="s">
        <v>85</v>
      </c>
      <c r="I7" s="13" t="s">
        <v>165</v>
      </c>
      <c r="J7" s="13" t="s">
        <v>166</v>
      </c>
      <c r="K7" s="13">
        <v>1</v>
      </c>
      <c r="L7" s="13">
        <v>74</v>
      </c>
      <c r="M7" s="49">
        <v>120</v>
      </c>
    </row>
    <row r="8" spans="1:13" ht="112.9" customHeight="1" x14ac:dyDescent="0.25">
      <c r="A8" s="291"/>
      <c r="B8" s="39">
        <f t="shared" si="3"/>
        <v>114</v>
      </c>
      <c r="C8" s="44">
        <v>0.95</v>
      </c>
      <c r="D8" s="30">
        <v>120</v>
      </c>
      <c r="E8" s="39">
        <f t="shared" si="4"/>
        <v>114</v>
      </c>
      <c r="F8" s="44">
        <v>0.95</v>
      </c>
      <c r="G8" s="43">
        <f t="shared" si="5"/>
        <v>120</v>
      </c>
      <c r="H8" s="13" t="s">
        <v>85</v>
      </c>
      <c r="I8" s="13" t="s">
        <v>167</v>
      </c>
      <c r="J8" s="13" t="s">
        <v>168</v>
      </c>
      <c r="K8" s="13">
        <v>1</v>
      </c>
      <c r="L8" s="13">
        <v>74</v>
      </c>
      <c r="M8" s="50">
        <v>120</v>
      </c>
    </row>
    <row r="9" spans="1:13" ht="112.9" customHeight="1" x14ac:dyDescent="0.25">
      <c r="A9" s="291"/>
      <c r="B9" s="39">
        <f t="shared" si="3"/>
        <v>228</v>
      </c>
      <c r="C9" s="44">
        <v>0.95</v>
      </c>
      <c r="D9" s="30">
        <v>240</v>
      </c>
      <c r="E9" s="39">
        <f t="shared" si="4"/>
        <v>228</v>
      </c>
      <c r="F9" s="44">
        <v>0.95</v>
      </c>
      <c r="G9" s="43">
        <f t="shared" si="5"/>
        <v>240</v>
      </c>
      <c r="H9" s="13" t="s">
        <v>85</v>
      </c>
      <c r="I9" s="13" t="s">
        <v>169</v>
      </c>
      <c r="J9" s="13" t="s">
        <v>170</v>
      </c>
      <c r="K9" s="13">
        <v>10</v>
      </c>
      <c r="L9" s="13">
        <v>32</v>
      </c>
      <c r="M9" s="50">
        <v>240</v>
      </c>
    </row>
    <row r="10" spans="1:13" ht="112.9" customHeight="1" x14ac:dyDescent="0.25">
      <c r="A10" s="291"/>
      <c r="B10" s="39">
        <f t="shared" si="3"/>
        <v>142.5</v>
      </c>
      <c r="C10" s="44">
        <v>0.95</v>
      </c>
      <c r="D10" s="30">
        <v>150</v>
      </c>
      <c r="E10" s="39">
        <f t="shared" si="4"/>
        <v>142.5</v>
      </c>
      <c r="F10" s="44">
        <v>0.95</v>
      </c>
      <c r="G10" s="43">
        <f t="shared" si="5"/>
        <v>150</v>
      </c>
      <c r="H10" s="13" t="s">
        <v>85</v>
      </c>
      <c r="I10" s="13" t="s">
        <v>171</v>
      </c>
      <c r="J10" s="13" t="s">
        <v>166</v>
      </c>
      <c r="K10" s="13">
        <v>10</v>
      </c>
      <c r="L10" s="13">
        <v>72</v>
      </c>
      <c r="M10" s="49">
        <v>150</v>
      </c>
    </row>
    <row r="11" spans="1:13" ht="112.9" customHeight="1" x14ac:dyDescent="0.25">
      <c r="A11" s="292"/>
      <c r="B11" s="39">
        <f t="shared" si="3"/>
        <v>142.5</v>
      </c>
      <c r="C11" s="44">
        <v>0.95</v>
      </c>
      <c r="D11" s="30">
        <v>150</v>
      </c>
      <c r="E11" s="39">
        <f t="shared" si="4"/>
        <v>142.5</v>
      </c>
      <c r="F11" s="44">
        <v>0.95</v>
      </c>
      <c r="G11" s="43">
        <v>150</v>
      </c>
      <c r="H11" s="13" t="s">
        <v>85</v>
      </c>
      <c r="I11" s="13" t="s">
        <v>206</v>
      </c>
      <c r="J11" s="13" t="s">
        <v>207</v>
      </c>
      <c r="K11" s="13">
        <v>12</v>
      </c>
      <c r="L11" s="13">
        <v>252</v>
      </c>
      <c r="M11" s="170">
        <v>150</v>
      </c>
    </row>
    <row r="12" spans="1:13" ht="15.75" x14ac:dyDescent="0.25">
      <c r="A12" s="38" t="s">
        <v>175</v>
      </c>
      <c r="B12" s="39">
        <f>SUM(B6:B11)</f>
        <v>1045</v>
      </c>
      <c r="C12" s="39" t="s">
        <v>174</v>
      </c>
      <c r="D12" s="39">
        <f>SUM(D6:D11)</f>
        <v>1100</v>
      </c>
      <c r="E12" s="39">
        <f>SUM(E6:E11)</f>
        <v>1045</v>
      </c>
      <c r="F12" s="39" t="s">
        <v>174</v>
      </c>
      <c r="G12" s="39">
        <f>SUM(G6:G11)</f>
        <v>1100</v>
      </c>
      <c r="H12" s="39">
        <f>SUM(H6:H10)</f>
        <v>0</v>
      </c>
      <c r="I12" s="39">
        <f>SUM(I6:I11)</f>
        <v>0</v>
      </c>
      <c r="J12" s="39">
        <f>SUM(J6:J11)</f>
        <v>0</v>
      </c>
      <c r="K12" s="40">
        <f>SUM(K6:K11)</f>
        <v>36</v>
      </c>
      <c r="L12" s="40">
        <f>SUM(L6:L11)</f>
        <v>578</v>
      </c>
      <c r="M12" s="40">
        <f>SUM(M6:M11)</f>
        <v>1100</v>
      </c>
    </row>
    <row r="13" spans="1:13" ht="39" customHeight="1" x14ac:dyDescent="0.25">
      <c r="A13" s="223" t="s">
        <v>61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</row>
    <row r="14" spans="1:13" ht="21.75" customHeight="1" x14ac:dyDescent="0.25">
      <c r="A14" s="293" t="s">
        <v>18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</row>
    <row r="15" spans="1:1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6"/>
      <c r="B17" s="171">
        <f>SUM(B18:B23)</f>
        <v>1045</v>
      </c>
      <c r="C17" s="171">
        <f t="shared" ref="C17:G17" si="6">SUM(C18:C23)</f>
        <v>0</v>
      </c>
      <c r="D17" s="171">
        <f t="shared" si="6"/>
        <v>1100</v>
      </c>
      <c r="E17" s="171">
        <f t="shared" si="6"/>
        <v>1045</v>
      </c>
      <c r="F17" s="171">
        <f t="shared" si="6"/>
        <v>0</v>
      </c>
      <c r="G17" s="171">
        <f t="shared" si="6"/>
        <v>1100</v>
      </c>
      <c r="H17" s="6"/>
      <c r="I17" s="6"/>
      <c r="J17" s="6"/>
      <c r="K17" s="6"/>
      <c r="L17" s="6"/>
      <c r="M17" s="6"/>
    </row>
    <row r="18" spans="1:13" ht="150" x14ac:dyDescent="0.25">
      <c r="A18" s="134" t="s">
        <v>253</v>
      </c>
      <c r="B18" s="174">
        <f>B11</f>
        <v>142.5</v>
      </c>
      <c r="C18" s="174"/>
      <c r="D18" s="174">
        <f t="shared" ref="D18:G18" si="7">D11</f>
        <v>150</v>
      </c>
      <c r="E18" s="174">
        <f t="shared" si="7"/>
        <v>142.5</v>
      </c>
      <c r="F18" s="174"/>
      <c r="G18" s="174">
        <f t="shared" si="7"/>
        <v>150</v>
      </c>
      <c r="H18" s="6"/>
      <c r="I18" s="6"/>
      <c r="J18" s="6"/>
      <c r="K18" s="6"/>
      <c r="L18" s="6"/>
      <c r="M18" s="6"/>
    </row>
    <row r="19" spans="1:13" ht="93.75" x14ac:dyDescent="0.25">
      <c r="A19" s="134" t="s">
        <v>254</v>
      </c>
      <c r="B19" s="174">
        <f>B10+B7</f>
        <v>256.5</v>
      </c>
      <c r="C19" s="174"/>
      <c r="D19" s="174">
        <f t="shared" ref="D19:G19" si="8">D10+D7</f>
        <v>270</v>
      </c>
      <c r="E19" s="174">
        <f t="shared" si="8"/>
        <v>256.5</v>
      </c>
      <c r="F19" s="174"/>
      <c r="G19" s="174">
        <f t="shared" si="8"/>
        <v>270</v>
      </c>
      <c r="H19" s="6"/>
      <c r="I19" s="6"/>
      <c r="J19" s="6"/>
      <c r="K19" s="6"/>
      <c r="L19" s="6"/>
      <c r="M19" s="6"/>
    </row>
    <row r="20" spans="1:13" ht="112.5" x14ac:dyDescent="0.25">
      <c r="A20" s="134" t="s">
        <v>255</v>
      </c>
      <c r="B20" s="174">
        <f>B8+B9</f>
        <v>342</v>
      </c>
      <c r="C20" s="174"/>
      <c r="D20" s="174">
        <f t="shared" ref="D20:G20" si="9">D8+D9</f>
        <v>360</v>
      </c>
      <c r="E20" s="174">
        <f t="shared" si="9"/>
        <v>342</v>
      </c>
      <c r="F20" s="174"/>
      <c r="G20" s="174">
        <f t="shared" si="9"/>
        <v>360</v>
      </c>
      <c r="H20" s="6"/>
      <c r="I20" s="6"/>
      <c r="J20" s="6"/>
      <c r="K20" s="6"/>
      <c r="L20" s="6"/>
      <c r="M20" s="6"/>
    </row>
    <row r="21" spans="1:13" ht="112.5" x14ac:dyDescent="0.25">
      <c r="A21" s="134" t="s">
        <v>256</v>
      </c>
      <c r="B21" s="174">
        <f>B6</f>
        <v>304</v>
      </c>
      <c r="C21" s="174"/>
      <c r="D21" s="174">
        <f t="shared" ref="D21:G21" si="10">D6</f>
        <v>320</v>
      </c>
      <c r="E21" s="174">
        <f t="shared" si="10"/>
        <v>304</v>
      </c>
      <c r="F21" s="174"/>
      <c r="G21" s="174">
        <f t="shared" si="10"/>
        <v>320</v>
      </c>
      <c r="H21" s="6"/>
      <c r="I21" s="6"/>
      <c r="J21" s="6"/>
      <c r="K21" s="6"/>
      <c r="L21" s="6"/>
      <c r="M21" s="6"/>
    </row>
    <row r="22" spans="1:13" ht="93.75" x14ac:dyDescent="0.25">
      <c r="A22" s="134" t="s">
        <v>257</v>
      </c>
      <c r="B22" s="175"/>
      <c r="C22" s="175"/>
      <c r="D22" s="175"/>
      <c r="E22" s="175"/>
      <c r="F22" s="175"/>
      <c r="G22" s="175"/>
      <c r="H22" s="6"/>
      <c r="I22" s="6"/>
      <c r="J22" s="6"/>
      <c r="K22" s="6"/>
      <c r="L22" s="6"/>
      <c r="M22" s="6"/>
    </row>
    <row r="23" spans="1:13" ht="187.5" x14ac:dyDescent="0.25">
      <c r="A23" s="134" t="s">
        <v>258</v>
      </c>
      <c r="B23" s="175"/>
      <c r="C23" s="175"/>
      <c r="D23" s="175"/>
      <c r="E23" s="175"/>
      <c r="F23" s="175"/>
      <c r="G23" s="175"/>
      <c r="H23" s="6"/>
      <c r="I23" s="6"/>
      <c r="J23" s="6"/>
      <c r="K23" s="6"/>
      <c r="L23" s="6"/>
      <c r="M23" s="6"/>
    </row>
    <row r="24" spans="1:1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</sheetData>
  <mergeCells count="18">
    <mergeCell ref="M3:M4"/>
    <mergeCell ref="A14:M14"/>
    <mergeCell ref="A1:M1"/>
    <mergeCell ref="H2:M2"/>
    <mergeCell ref="A13:M13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A6:A11"/>
    <mergeCell ref="G2:G4"/>
    <mergeCell ref="K3:K4"/>
    <mergeCell ref="L3:L4"/>
  </mergeCells>
  <pageMargins left="0.70866141732283472" right="0.70866141732283472" top="0.35433070866141736" bottom="0.35433070866141736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90" zoomScaleNormal="100" zoomScaleSheetLayoutView="90" workbookViewId="0">
      <selection activeCell="C2" sqref="C2:C4"/>
    </sheetView>
  </sheetViews>
  <sheetFormatPr defaultRowHeight="15" x14ac:dyDescent="0.25"/>
  <cols>
    <col min="1" max="1" width="13" style="2" customWidth="1"/>
    <col min="2" max="2" width="20.140625" style="2" customWidth="1"/>
    <col min="3" max="3" width="20.5703125" style="2" customWidth="1"/>
    <col min="4" max="4" width="23.7109375" style="2" customWidth="1"/>
    <col min="5" max="5" width="21.28515625" style="2" customWidth="1"/>
    <col min="6" max="7" width="20.7109375" style="2" customWidth="1"/>
    <col min="8" max="8" width="18.28515625" style="2" customWidth="1"/>
    <col min="9" max="9" width="16.28515625" style="2" customWidth="1"/>
    <col min="10" max="11" width="21" style="2" customWidth="1"/>
    <col min="12" max="12" width="20.7109375" style="2" customWidth="1"/>
  </cols>
  <sheetData>
    <row r="1" spans="1:12" ht="111" customHeight="1" x14ac:dyDescent="0.25">
      <c r="A1" s="280" t="s">
        <v>50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61.5" customHeight="1" x14ac:dyDescent="0.25">
      <c r="A2" s="283" t="s">
        <v>0</v>
      </c>
      <c r="B2" s="286" t="s">
        <v>183</v>
      </c>
      <c r="C2" s="286" t="s">
        <v>189</v>
      </c>
      <c r="D2" s="286" t="s">
        <v>185</v>
      </c>
      <c r="E2" s="286" t="s">
        <v>198</v>
      </c>
      <c r="F2" s="286" t="s">
        <v>199</v>
      </c>
      <c r="G2" s="286" t="s">
        <v>200</v>
      </c>
      <c r="H2" s="214" t="s">
        <v>56</v>
      </c>
      <c r="I2" s="281"/>
      <c r="J2" s="281"/>
      <c r="K2" s="281"/>
      <c r="L2" s="281"/>
    </row>
    <row r="3" spans="1:12" ht="177" customHeight="1" x14ac:dyDescent="0.25">
      <c r="A3" s="284"/>
      <c r="B3" s="287"/>
      <c r="C3" s="287"/>
      <c r="D3" s="287"/>
      <c r="E3" s="287"/>
      <c r="F3" s="287"/>
      <c r="G3" s="287"/>
      <c r="H3" s="214" t="s">
        <v>21</v>
      </c>
      <c r="I3" s="214" t="s">
        <v>19</v>
      </c>
      <c r="J3" s="214" t="s">
        <v>20</v>
      </c>
      <c r="K3" s="214" t="s">
        <v>108</v>
      </c>
      <c r="L3" s="250"/>
    </row>
    <row r="4" spans="1:12" ht="105" customHeight="1" x14ac:dyDescent="0.25">
      <c r="A4" s="285"/>
      <c r="B4" s="288"/>
      <c r="C4" s="288"/>
      <c r="D4" s="288"/>
      <c r="E4" s="288"/>
      <c r="F4" s="288"/>
      <c r="G4" s="288"/>
      <c r="H4" s="289"/>
      <c r="I4" s="289"/>
      <c r="J4" s="289"/>
      <c r="K4" s="19" t="s">
        <v>58</v>
      </c>
      <c r="L4" s="19" t="s">
        <v>57</v>
      </c>
    </row>
    <row r="5" spans="1:12" ht="22.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</row>
    <row r="6" spans="1:12" ht="24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customHeight="1" x14ac:dyDescent="0.25">
      <c r="A7" s="295" t="s">
        <v>55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mergeCells count="14">
    <mergeCell ref="K3:L3"/>
    <mergeCell ref="A7:L7"/>
    <mergeCell ref="H2:L2"/>
    <mergeCell ref="A1:L1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</mergeCells>
  <pageMargins left="0.51181102362204722" right="0.51181102362204722" top="0.35433070866141736" bottom="0.35433070866141736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"/>
  <sheetViews>
    <sheetView view="pageBreakPreview" zoomScale="85" zoomScaleNormal="100" zoomScaleSheetLayoutView="85" workbookViewId="0">
      <selection activeCell="B16" sqref="B16"/>
    </sheetView>
  </sheetViews>
  <sheetFormatPr defaultRowHeight="15" x14ac:dyDescent="0.25"/>
  <cols>
    <col min="1" max="1" width="12.7109375" customWidth="1"/>
    <col min="2" max="2" width="21.42578125" customWidth="1"/>
    <col min="3" max="4" width="19.28515625" customWidth="1"/>
    <col min="5" max="5" width="13.42578125" customWidth="1"/>
    <col min="6" max="6" width="14.5703125" customWidth="1"/>
    <col min="7" max="7" width="14.42578125" customWidth="1"/>
    <col min="8" max="9" width="13" customWidth="1"/>
    <col min="10" max="10" width="13.42578125" customWidth="1"/>
    <col min="11" max="12" width="14.5703125" customWidth="1"/>
    <col min="13" max="13" width="12.42578125" customWidth="1"/>
    <col min="14" max="14" width="12.5703125" customWidth="1"/>
    <col min="15" max="15" width="11.85546875" customWidth="1"/>
    <col min="16" max="17" width="14.42578125" customWidth="1"/>
    <col min="18" max="18" width="12.7109375" customWidth="1"/>
    <col min="19" max="19" width="13.28515625" customWidth="1"/>
    <col min="20" max="23" width="14.140625" customWidth="1"/>
    <col min="24" max="24" width="13" customWidth="1"/>
    <col min="25" max="27" width="14.140625" customWidth="1"/>
    <col min="28" max="28" width="12.7109375" customWidth="1"/>
    <col min="29" max="29" width="12.85546875" customWidth="1"/>
  </cols>
  <sheetData>
    <row r="1" spans="1:54" ht="59.25" customHeight="1" x14ac:dyDescent="0.25">
      <c r="A1" s="213" t="s">
        <v>64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97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4"/>
      <c r="BA1" s="14"/>
      <c r="BB1" s="14"/>
    </row>
    <row r="2" spans="1:54" ht="108.75" customHeight="1" x14ac:dyDescent="0.25">
      <c r="A2" s="231" t="s">
        <v>0</v>
      </c>
      <c r="B2" s="298" t="s">
        <v>183</v>
      </c>
      <c r="C2" s="298" t="s">
        <v>189</v>
      </c>
      <c r="D2" s="298" t="s">
        <v>185</v>
      </c>
      <c r="E2" s="298" t="s">
        <v>201</v>
      </c>
      <c r="F2" s="300"/>
      <c r="G2" s="300"/>
      <c r="H2" s="300"/>
      <c r="I2" s="300"/>
      <c r="J2" s="298" t="s">
        <v>202</v>
      </c>
      <c r="K2" s="298"/>
      <c r="L2" s="298"/>
      <c r="M2" s="298"/>
      <c r="N2" s="300"/>
      <c r="O2" s="298" t="s">
        <v>203</v>
      </c>
      <c r="P2" s="298"/>
      <c r="Q2" s="298"/>
      <c r="R2" s="298"/>
      <c r="S2" s="301"/>
      <c r="T2" s="231" t="s">
        <v>204</v>
      </c>
      <c r="U2" s="231"/>
      <c r="V2" s="231"/>
      <c r="W2" s="231"/>
      <c r="X2" s="231"/>
      <c r="Y2" s="231" t="s">
        <v>205</v>
      </c>
      <c r="Z2" s="231"/>
      <c r="AA2" s="231"/>
      <c r="AB2" s="231"/>
      <c r="AC2" s="300"/>
    </row>
    <row r="3" spans="1:54" ht="378" customHeight="1" x14ac:dyDescent="0.25">
      <c r="A3" s="215"/>
      <c r="B3" s="299"/>
      <c r="C3" s="298"/>
      <c r="D3" s="289"/>
      <c r="E3" s="20" t="s">
        <v>62</v>
      </c>
      <c r="F3" s="20" t="s">
        <v>65</v>
      </c>
      <c r="G3" s="21" t="s">
        <v>66</v>
      </c>
      <c r="H3" s="20" t="s">
        <v>37</v>
      </c>
      <c r="I3" s="21" t="s">
        <v>63</v>
      </c>
      <c r="J3" s="20" t="s">
        <v>39</v>
      </c>
      <c r="K3" s="20" t="s">
        <v>38</v>
      </c>
      <c r="L3" s="21" t="s">
        <v>66</v>
      </c>
      <c r="M3" s="20" t="s">
        <v>37</v>
      </c>
      <c r="N3" s="21" t="s">
        <v>63</v>
      </c>
      <c r="O3" s="20" t="s">
        <v>39</v>
      </c>
      <c r="P3" s="20" t="s">
        <v>38</v>
      </c>
      <c r="Q3" s="21" t="s">
        <v>66</v>
      </c>
      <c r="R3" s="20" t="s">
        <v>37</v>
      </c>
      <c r="S3" s="20" t="s">
        <v>40</v>
      </c>
      <c r="T3" s="20" t="s">
        <v>39</v>
      </c>
      <c r="U3" s="20" t="s">
        <v>38</v>
      </c>
      <c r="V3" s="21" t="s">
        <v>66</v>
      </c>
      <c r="W3" s="20" t="s">
        <v>37</v>
      </c>
      <c r="X3" s="21" t="s">
        <v>63</v>
      </c>
      <c r="Y3" s="20" t="s">
        <v>39</v>
      </c>
      <c r="Z3" s="20" t="s">
        <v>38</v>
      </c>
      <c r="AA3" s="21" t="s">
        <v>66</v>
      </c>
      <c r="AB3" s="20" t="s">
        <v>37</v>
      </c>
      <c r="AC3" s="21" t="s">
        <v>63</v>
      </c>
    </row>
    <row r="4" spans="1:54" ht="15.75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</row>
    <row r="5" spans="1:54" ht="31.5" x14ac:dyDescent="0.25">
      <c r="A5" s="12" t="s">
        <v>107</v>
      </c>
      <c r="B5" s="39">
        <f>'Медицинское оборудование'!G87+'Реаб оборудование+оргтехника '!B42+'Обучение специалистов'!B12+Информатизация!B6</f>
        <v>49324.474999999991</v>
      </c>
      <c r="C5" s="45">
        <v>0.95</v>
      </c>
      <c r="D5" s="39">
        <f>'Медицинское оборудование'!I87+'Реаб оборудование+оргтехника '!D42+'Обучение специалистов'!D12+Информатизация!D6</f>
        <v>51920.5</v>
      </c>
      <c r="E5" s="39">
        <f>F5+H5</f>
        <v>33730</v>
      </c>
      <c r="F5" s="39">
        <f>'Медицинское оборудование'!G87</f>
        <v>32043.499999999993</v>
      </c>
      <c r="G5" s="45">
        <v>0.95</v>
      </c>
      <c r="H5" s="39">
        <f>'Медицинское оборудование'!I87-'Медицинское оборудование'!G87</f>
        <v>1686.5000000000073</v>
      </c>
      <c r="I5" s="45">
        <v>0.05</v>
      </c>
      <c r="J5" s="39">
        <f>K5+M5</f>
        <v>14324.500000000002</v>
      </c>
      <c r="K5" s="39">
        <f>'Реаб оборудование+оргтехника '!E42</f>
        <v>13608.275000000001</v>
      </c>
      <c r="L5" s="45">
        <v>0.95</v>
      </c>
      <c r="M5" s="39">
        <f>'Реаб оборудование+оргтехника '!G42-'Реаб оборудование+оргтехника '!E42</f>
        <v>716.22500000000036</v>
      </c>
      <c r="N5" s="45">
        <v>0.05</v>
      </c>
      <c r="O5" s="39">
        <f>P5+R5</f>
        <v>2766</v>
      </c>
      <c r="P5" s="39">
        <f>'Реаб оборудование+оргтехника '!H42</f>
        <v>2627.7</v>
      </c>
      <c r="Q5" s="45">
        <v>0.95</v>
      </c>
      <c r="R5" s="39">
        <f>'Реаб оборудование+оргтехника '!J42-'Реаб оборудование+оргтехника '!H42</f>
        <v>138.30000000000018</v>
      </c>
      <c r="S5" s="45">
        <v>0.05</v>
      </c>
      <c r="T5" s="39">
        <f>U5+W5</f>
        <v>1100</v>
      </c>
      <c r="U5" s="39">
        <f>'Обучение специалистов'!B12</f>
        <v>1045</v>
      </c>
      <c r="V5" s="45">
        <v>0.95</v>
      </c>
      <c r="W5" s="39">
        <f>'Обучение специалистов'!D12-'Обучение специалистов'!B12</f>
        <v>55</v>
      </c>
      <c r="X5" s="45">
        <v>0.05</v>
      </c>
      <c r="Y5" s="39">
        <f>Z5+AB5</f>
        <v>0</v>
      </c>
      <c r="Z5" s="39">
        <v>0</v>
      </c>
      <c r="AA5" s="45">
        <v>0.95</v>
      </c>
      <c r="AB5" s="39">
        <v>0</v>
      </c>
      <c r="AC5" s="45">
        <v>0.05</v>
      </c>
    </row>
    <row r="7" spans="1:54" x14ac:dyDescent="0.25">
      <c r="B7" s="46"/>
      <c r="C7" s="46"/>
    </row>
    <row r="15" spans="1:54" x14ac:dyDescent="0.25">
      <c r="B15" s="46">
        <f>SUM(B16:B21)</f>
        <v>49324.474999999999</v>
      </c>
      <c r="C15" s="46">
        <f t="shared" ref="C15:D15" si="0">SUM(C16:C21)</f>
        <v>0</v>
      </c>
      <c r="D15" s="46">
        <f t="shared" si="0"/>
        <v>51920.5</v>
      </c>
    </row>
    <row r="16" spans="1:54" ht="150.75" thickBot="1" x14ac:dyDescent="0.3">
      <c r="A16" s="86" t="s">
        <v>253</v>
      </c>
      <c r="B16" s="46">
        <f>'Медицинское оборудование'!G101+'Реаб оборудование+оргтехника '!B50+'Обучение специалистов'!B18+Информатизация!B6</f>
        <v>13652.26</v>
      </c>
      <c r="C16" s="46"/>
      <c r="D16" s="46">
        <f>'Медицинское оборудование'!I101+'Реаб оборудование+оргтехника '!D50+'Обучение специалистов'!D18+Информатизация!D6</f>
        <v>14370.8</v>
      </c>
    </row>
    <row r="17" spans="1:4" ht="94.5" thickBot="1" x14ac:dyDescent="0.3">
      <c r="A17" s="86" t="s">
        <v>254</v>
      </c>
      <c r="B17" s="46">
        <f>'Медицинское оборудование'!G102+'Реаб оборудование+оргтехника '!B51+'Обучение специалистов'!B19+Информатизация!B7</f>
        <v>1410.4649999999999</v>
      </c>
      <c r="C17" s="46"/>
      <c r="D17" s="46">
        <f>'Медицинское оборудование'!I102+'Реаб оборудование+оргтехника '!D51+'Обучение специалистов'!D19+Информатизация!D7</f>
        <v>1484.7</v>
      </c>
    </row>
    <row r="18" spans="1:4" ht="112.5" x14ac:dyDescent="0.25">
      <c r="A18" s="87" t="s">
        <v>255</v>
      </c>
      <c r="B18" s="46">
        <f>'Медицинское оборудование'!G103+'Реаб оборудование+оргтехника '!B52+'Обучение специалистов'!B20+Информатизация!B8</f>
        <v>1629.25</v>
      </c>
      <c r="C18" s="46"/>
      <c r="D18" s="46">
        <f>'Медицинское оборудование'!I103+'Реаб оборудование+оргтехника '!D52+'Обучение специалистов'!D20+Информатизация!D8</f>
        <v>1715</v>
      </c>
    </row>
    <row r="19" spans="1:4" ht="113.25" thickBot="1" x14ac:dyDescent="0.3">
      <c r="A19" s="86" t="s">
        <v>256</v>
      </c>
      <c r="B19" s="46">
        <f>'Медицинское оборудование'!G104+'Реаб оборудование+оргтехника '!B53+'Обучение специалистов'!B21+Информатизация!B9</f>
        <v>32632.5</v>
      </c>
      <c r="C19" s="46"/>
      <c r="D19" s="46">
        <f>'Медицинское оборудование'!I104+'Реаб оборудование+оргтехника '!D53+'Обучение специалистов'!D21+Информатизация!D9</f>
        <v>34350</v>
      </c>
    </row>
    <row r="20" spans="1:4" ht="94.5" thickBot="1" x14ac:dyDescent="0.3">
      <c r="A20" s="86" t="s">
        <v>257</v>
      </c>
      <c r="B20" s="46">
        <f>'Медицинское оборудование'!G105+'Реаб оборудование+оргтехника '!B54+'Обучение специалистов'!B22+Информатизация!B10</f>
        <v>0</v>
      </c>
      <c r="C20" s="46"/>
      <c r="D20" s="46">
        <f>'Медицинское оборудование'!I105+'Реаб оборудование+оргтехника '!D54+'Обучение специалистов'!D22+Информатизация!D10</f>
        <v>0</v>
      </c>
    </row>
    <row r="21" spans="1:4" ht="207" thickBot="1" x14ac:dyDescent="0.3">
      <c r="A21" s="86" t="s">
        <v>258</v>
      </c>
      <c r="B21" s="46">
        <f>'Медицинское оборудование'!G106+'Реаб оборудование+оргтехника '!B55+'Обучение специалистов'!B23+Информатизация!B11</f>
        <v>0</v>
      </c>
      <c r="C21" s="46"/>
      <c r="D21" s="46">
        <f>'Медицинское оборудование'!I106+'Реаб оборудование+оргтехника '!D55+'Обучение специалистов'!D23+Информатизация!D11</f>
        <v>0</v>
      </c>
    </row>
  </sheetData>
  <mergeCells count="10">
    <mergeCell ref="A1:AC1"/>
    <mergeCell ref="A2:A3"/>
    <mergeCell ref="B2:B3"/>
    <mergeCell ref="T2:X2"/>
    <mergeCell ref="Y2:AC2"/>
    <mergeCell ref="E2:I2"/>
    <mergeCell ref="J2:N2"/>
    <mergeCell ref="O2:S2"/>
    <mergeCell ref="C2:C3"/>
    <mergeCell ref="D2:D3"/>
  </mergeCells>
  <pageMargins left="0.31496062992125984" right="0.31496062992125984" top="0.55118110236220474" bottom="0.55118110236220474" header="0.31496062992125984" footer="0.31496062992125984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Медицинское оборудование</vt:lpstr>
      <vt:lpstr>Реаб оборудование+оргтехника </vt:lpstr>
      <vt:lpstr>Обучение специалистов</vt:lpstr>
      <vt:lpstr>Информатизация</vt:lpstr>
      <vt:lpstr>Таблица деньги все</vt:lpstr>
      <vt:lpstr>Информатизация!Область_печати</vt:lpstr>
      <vt:lpstr>'Медицинское оборудование'!Область_печати</vt:lpstr>
      <vt:lpstr>'Обучение специалистов'!Область_печати</vt:lpstr>
      <vt:lpstr>'Реаб оборудование+оргтехника 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2020-04-29T20:56:58Z</dcterms:modified>
</cp:coreProperties>
</file>